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24" yWindow="588" windowWidth="18876" windowHeight="9468"/>
  </bookViews>
  <sheets>
    <sheet name="Rekapitulace stavby" sheetId="1" r:id="rId1"/>
    <sheet name="SO-101 - Cesta HC1 v k.ú...." sheetId="2" r:id="rId2"/>
    <sheet name="VON - Vedlejší a ostatní ..." sheetId="3" r:id="rId3"/>
    <sheet name="Pokyny pro vyplnění" sheetId="4" r:id="rId4"/>
  </sheets>
  <definedNames>
    <definedName name="_xlnm._FilterDatabase" localSheetId="1" hidden="1">'SO-101 - Cesta HC1 v k.ú....'!$C$84:$K$217</definedName>
    <definedName name="_xlnm._FilterDatabase" localSheetId="2" hidden="1">'VON - Vedlejší a ostatní ...'!$C$81:$K$114</definedName>
    <definedName name="_xlnm.Print_Titles" localSheetId="0">'Rekapitulace stavby'!$52:$52</definedName>
    <definedName name="_xlnm.Print_Titles" localSheetId="1">'SO-101 - Cesta HC1 v k.ú....'!$84:$84</definedName>
    <definedName name="_xlnm.Print_Titles" localSheetId="2">'VON - Vedlejší a ostatní ...'!$81:$81</definedName>
    <definedName name="_xlnm.Print_Area" localSheetId="3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stavby'!$C$42:$AQ$57</definedName>
    <definedName name="_xlnm.Print_Area" localSheetId="1">'SO-101 - Cesta HC1 v k.ú....'!$C$4:$J$39,'SO-101 - Cesta HC1 v k.ú....'!$C$45:$J$66,'SO-101 - Cesta HC1 v k.ú....'!$C$72:$K$217</definedName>
    <definedName name="_xlnm.Print_Area" localSheetId="2">'VON - Vedlejší a ostatní ...'!$C$4:$J$39,'VON - Vedlejší a ostatní ...'!$C$45:$J$63,'VON - Vedlejší a ostatní ...'!$C$69:$K$114</definedName>
  </definedNames>
  <calcPr calcId="125725"/>
</workbook>
</file>

<file path=xl/calcChain.xml><?xml version="1.0" encoding="utf-8"?>
<calcChain xmlns="http://schemas.openxmlformats.org/spreadsheetml/2006/main">
  <c r="J37" i="3"/>
  <c r="J36"/>
  <c r="AY56" i="1"/>
  <c r="J35" i="3"/>
  <c r="AX56" i="1"/>
  <c r="BI112" i="3"/>
  <c r="BH112"/>
  <c r="BG112"/>
  <c r="BF112"/>
  <c r="T112"/>
  <c r="R112"/>
  <c r="P112"/>
  <c r="BI109"/>
  <c r="BH109"/>
  <c r="BG109"/>
  <c r="BF109"/>
  <c r="T109"/>
  <c r="R109"/>
  <c r="P109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J78"/>
  <c r="F78"/>
  <c r="F76"/>
  <c r="E74"/>
  <c r="J54"/>
  <c r="F54"/>
  <c r="F52"/>
  <c r="E50"/>
  <c r="J24"/>
  <c r="E24"/>
  <c r="J79" s="1"/>
  <c r="J23"/>
  <c r="J18"/>
  <c r="E18"/>
  <c r="F79" s="1"/>
  <c r="J17"/>
  <c r="J12"/>
  <c r="J76"/>
  <c r="E7"/>
  <c r="E72" s="1"/>
  <c r="J37" i="2"/>
  <c r="J36"/>
  <c r="AY55" i="1" s="1"/>
  <c r="J35" i="2"/>
  <c r="AX55" i="1" s="1"/>
  <c r="BI216" i="2"/>
  <c r="BH216"/>
  <c r="BG216"/>
  <c r="BF216"/>
  <c r="T216"/>
  <c r="T215" s="1"/>
  <c r="R216"/>
  <c r="R215" s="1"/>
  <c r="P216"/>
  <c r="P215" s="1"/>
  <c r="BI210"/>
  <c r="BH210"/>
  <c r="BG210"/>
  <c r="BF210"/>
  <c r="T210"/>
  <c r="R210"/>
  <c r="P210"/>
  <c r="BI207"/>
  <c r="BH207"/>
  <c r="BG207"/>
  <c r="BF207"/>
  <c r="T207"/>
  <c r="R207"/>
  <c r="P207"/>
  <c r="BI203"/>
  <c r="BH203"/>
  <c r="BG203"/>
  <c r="BF203"/>
  <c r="T203"/>
  <c r="R203"/>
  <c r="P203"/>
  <c r="BI196"/>
  <c r="BH196"/>
  <c r="BG196"/>
  <c r="BF196"/>
  <c r="T196"/>
  <c r="R196"/>
  <c r="P196"/>
  <c r="BI188"/>
  <c r="BH188"/>
  <c r="BG188"/>
  <c r="BF188"/>
  <c r="T188"/>
  <c r="R188"/>
  <c r="P188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0"/>
  <c r="BH150"/>
  <c r="BG150"/>
  <c r="BF150"/>
  <c r="T150"/>
  <c r="R150"/>
  <c r="P150"/>
  <c r="BI147"/>
  <c r="BH147"/>
  <c r="BG147"/>
  <c r="BF147"/>
  <c r="T147"/>
  <c r="R147"/>
  <c r="P147"/>
  <c r="BI143"/>
  <c r="BH143"/>
  <c r="BG143"/>
  <c r="BF143"/>
  <c r="T143"/>
  <c r="R143"/>
  <c r="P143"/>
  <c r="BI138"/>
  <c r="BH138"/>
  <c r="BG138"/>
  <c r="BF138"/>
  <c r="T138"/>
  <c r="R138"/>
  <c r="P138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R127"/>
  <c r="P127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3"/>
  <c r="BH113"/>
  <c r="BG113"/>
  <c r="BF113"/>
  <c r="T113"/>
  <c r="R113"/>
  <c r="P113"/>
  <c r="BI110"/>
  <c r="BH110"/>
  <c r="BG110"/>
  <c r="BF110"/>
  <c r="T110"/>
  <c r="R110"/>
  <c r="P110"/>
  <c r="BI108"/>
  <c r="BH108"/>
  <c r="BG108"/>
  <c r="BF108"/>
  <c r="T108"/>
  <c r="R108"/>
  <c r="P108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BI88"/>
  <c r="BH88"/>
  <c r="BG88"/>
  <c r="BF88"/>
  <c r="T88"/>
  <c r="R88"/>
  <c r="P88"/>
  <c r="J81"/>
  <c r="F81"/>
  <c r="F79"/>
  <c r="E77"/>
  <c r="J54"/>
  <c r="F54"/>
  <c r="F52"/>
  <c r="E50"/>
  <c r="J24"/>
  <c r="E24"/>
  <c r="J82"/>
  <c r="J23"/>
  <c r="J18"/>
  <c r="E18"/>
  <c r="F82"/>
  <c r="J17"/>
  <c r="J12"/>
  <c r="J52"/>
  <c r="E7"/>
  <c r="E75" s="1"/>
  <c r="L50" i="1"/>
  <c r="AM50"/>
  <c r="AM49"/>
  <c r="L49"/>
  <c r="AM47"/>
  <c r="L47"/>
  <c r="L45"/>
  <c r="L44"/>
  <c r="BK112" i="3"/>
  <c r="BK210" i="2"/>
  <c r="BK166"/>
  <c r="J154"/>
  <c r="J138"/>
  <c r="BK110"/>
  <c r="BK109" i="3"/>
  <c r="J95"/>
  <c r="BK207" i="2"/>
  <c r="BK177"/>
  <c r="J159"/>
  <c r="J120"/>
  <c r="J98"/>
  <c r="BK98" i="3"/>
  <c r="J85"/>
  <c r="J168" i="2"/>
  <c r="BK150"/>
  <c r="J110"/>
  <c r="J109" i="3"/>
  <c r="J196" i="2"/>
  <c r="J171"/>
  <c r="BK134"/>
  <c r="J113"/>
  <c r="J92"/>
  <c r="J107" i="3"/>
  <c r="J207" i="2"/>
  <c r="BK159"/>
  <c r="J147"/>
  <c r="BK127"/>
  <c r="BK92"/>
  <c r="BK101" i="3"/>
  <c r="J88"/>
  <c r="J188" i="2"/>
  <c r="J174"/>
  <c r="BK147"/>
  <c r="J131"/>
  <c r="J101"/>
  <c r="J101" i="3"/>
  <c r="BK91"/>
  <c r="J203" i="2"/>
  <c r="BK163"/>
  <c r="BK117"/>
  <c r="J95"/>
  <c r="BK85" i="3"/>
  <c r="BK174" i="2"/>
  <c r="J150"/>
  <c r="J123"/>
  <c r="BK98"/>
  <c r="J216"/>
  <c r="J180"/>
  <c r="BK156"/>
  <c r="BK131"/>
  <c r="BK104"/>
  <c r="J98" i="3"/>
  <c r="BK203" i="2"/>
  <c r="BK184"/>
  <c r="BK168"/>
  <c r="J134"/>
  <c r="J108"/>
  <c r="J112" i="3"/>
  <c r="BK88"/>
  <c r="J184" i="2"/>
  <c r="BK154"/>
  <c r="BK120"/>
  <c r="BK101"/>
  <c r="J88"/>
  <c r="J177"/>
  <c r="J156"/>
  <c r="J127"/>
  <c r="BK95"/>
  <c r="AS54" i="1"/>
  <c r="BK216" i="2"/>
  <c r="BK188"/>
  <c r="J163"/>
  <c r="BK143"/>
  <c r="BK108"/>
  <c r="J104" i="3"/>
  <c r="J91"/>
  <c r="BK196" i="2"/>
  <c r="J182"/>
  <c r="BK171"/>
  <c r="J143"/>
  <c r="J117"/>
  <c r="BK107" i="3"/>
  <c r="BK95"/>
  <c r="J210" i="2"/>
  <c r="BK182"/>
  <c r="BK123"/>
  <c r="BK113"/>
  <c r="BK104" i="3"/>
  <c r="BK180" i="2"/>
  <c r="J166"/>
  <c r="BK138"/>
  <c r="J104"/>
  <c r="BK88"/>
  <c r="T87" l="1"/>
  <c r="R126"/>
  <c r="R162"/>
  <c r="P187"/>
  <c r="BK94" i="3"/>
  <c r="J94" s="1"/>
  <c r="J62" s="1"/>
  <c r="R87" i="2"/>
  <c r="BK126"/>
  <c r="J126" s="1"/>
  <c r="J62" s="1"/>
  <c r="BK162"/>
  <c r="J162"/>
  <c r="J63" s="1"/>
  <c r="BK187"/>
  <c r="J187" s="1"/>
  <c r="J64" s="1"/>
  <c r="T84" i="3"/>
  <c r="P94"/>
  <c r="BK87" i="2"/>
  <c r="J87"/>
  <c r="J61" s="1"/>
  <c r="T126"/>
  <c r="P162"/>
  <c r="T187"/>
  <c r="R84" i="3"/>
  <c r="R94"/>
  <c r="P87" i="2"/>
  <c r="P126"/>
  <c r="T162"/>
  <c r="R187"/>
  <c r="BK84" i="3"/>
  <c r="BK83"/>
  <c r="BK82" s="1"/>
  <c r="J82" s="1"/>
  <c r="J59" s="1"/>
  <c r="P84"/>
  <c r="P83" s="1"/>
  <c r="P82" s="1"/>
  <c r="AU56" i="1" s="1"/>
  <c r="T94" i="3"/>
  <c r="F55" i="2"/>
  <c r="BE108"/>
  <c r="BE113"/>
  <c r="BE143"/>
  <c r="BE147"/>
  <c r="BE166"/>
  <c r="BE203"/>
  <c r="BE207"/>
  <c r="E48" i="3"/>
  <c r="J52"/>
  <c r="J55"/>
  <c r="BE95"/>
  <c r="BE107"/>
  <c r="BE112"/>
  <c r="J55" i="2"/>
  <c r="BE92"/>
  <c r="BE104"/>
  <c r="BE127"/>
  <c r="BE131"/>
  <c r="BE138"/>
  <c r="BE156"/>
  <c r="BE174"/>
  <c r="BE177"/>
  <c r="BE184"/>
  <c r="BE188"/>
  <c r="BK215"/>
  <c r="J215" s="1"/>
  <c r="J65" s="1"/>
  <c r="E48"/>
  <c r="J79"/>
  <c r="BE88"/>
  <c r="BE101"/>
  <c r="BE110"/>
  <c r="BE134"/>
  <c r="BE150"/>
  <c r="BE154"/>
  <c r="BE163"/>
  <c r="BE180"/>
  <c r="BE210"/>
  <c r="BE85" i="3"/>
  <c r="BE95" i="2"/>
  <c r="BE98"/>
  <c r="BE117"/>
  <c r="BE120"/>
  <c r="BE123"/>
  <c r="BE159"/>
  <c r="BE168"/>
  <c r="BE171"/>
  <c r="BE182"/>
  <c r="BE196"/>
  <c r="BE216"/>
  <c r="F55" i="3"/>
  <c r="BE88"/>
  <c r="BE91"/>
  <c r="BE98"/>
  <c r="BE101"/>
  <c r="BE104"/>
  <c r="BE109"/>
  <c r="J34"/>
  <c r="AW56" i="1"/>
  <c r="F35" i="2"/>
  <c r="BB55" i="1" s="1"/>
  <c r="F36" i="2"/>
  <c r="BC55" i="1"/>
  <c r="F34" i="2"/>
  <c r="BA55" i="1" s="1"/>
  <c r="F35" i="3"/>
  <c r="BB56" i="1"/>
  <c r="F37" i="3"/>
  <c r="BD56" i="1" s="1"/>
  <c r="F36" i="3"/>
  <c r="BC56" i="1"/>
  <c r="J34" i="2"/>
  <c r="AW55" i="1" s="1"/>
  <c r="F34" i="3"/>
  <c r="BA56" i="1"/>
  <c r="F37" i="2"/>
  <c r="BD55" i="1" s="1"/>
  <c r="T86" i="2" l="1"/>
  <c r="T85" s="1"/>
  <c r="P86"/>
  <c r="P85" s="1"/>
  <c r="AU55" i="1" s="1"/>
  <c r="AU54" s="1"/>
  <c r="R83" i="3"/>
  <c r="R82" s="1"/>
  <c r="T83"/>
  <c r="T82"/>
  <c r="R86" i="2"/>
  <c r="R85" s="1"/>
  <c r="BK86"/>
  <c r="BK85"/>
  <c r="J85" s="1"/>
  <c r="J59" s="1"/>
  <c r="J83" i="3"/>
  <c r="J60"/>
  <c r="J84"/>
  <c r="J61" s="1"/>
  <c r="BC54" i="1"/>
  <c r="W32"/>
  <c r="J33" i="2"/>
  <c r="AV55" i="1" s="1"/>
  <c r="AT55" s="1"/>
  <c r="J30" i="3"/>
  <c r="AG56" i="1" s="1"/>
  <c r="BD54"/>
  <c r="W33"/>
  <c r="F33" i="2"/>
  <c r="AZ55" i="1" s="1"/>
  <c r="BA54"/>
  <c r="AW54"/>
  <c r="AK30" s="1"/>
  <c r="J33" i="3"/>
  <c r="AV56" i="1" s="1"/>
  <c r="AT56" s="1"/>
  <c r="BB54"/>
  <c r="AX54" s="1"/>
  <c r="F33" i="3"/>
  <c r="AZ56" i="1"/>
  <c r="J39" i="3" l="1"/>
  <c r="J86" i="2"/>
  <c r="J60" s="1"/>
  <c r="AN56" i="1"/>
  <c r="W31"/>
  <c r="AZ54"/>
  <c r="W29" s="1"/>
  <c r="J30" i="2"/>
  <c r="AG55" i="1" s="1"/>
  <c r="AN55" s="1"/>
  <c r="W30"/>
  <c r="AY54"/>
  <c r="J39" i="2" l="1"/>
  <c r="AV54" i="1"/>
  <c r="AK29" s="1"/>
  <c r="AG54"/>
  <c r="AK26"/>
  <c r="AK35" l="1"/>
  <c r="AT54"/>
  <c r="AN54" l="1"/>
</calcChain>
</file>

<file path=xl/sharedStrings.xml><?xml version="1.0" encoding="utf-8"?>
<sst xmlns="http://schemas.openxmlformats.org/spreadsheetml/2006/main" count="2236" uniqueCount="591">
  <si>
    <t>Export Komplet</t>
  </si>
  <si>
    <t>VZ</t>
  </si>
  <si>
    <t>2.0</t>
  </si>
  <si>
    <t>ZAMOK</t>
  </si>
  <si>
    <t>False</t>
  </si>
  <si>
    <t>{80aaf019-67a6-40d0-9b7a-64dc628b8b4a}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</si>
  <si>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</si>
  <si>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</si>
  <si>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</si>
  <si>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</si>
  <si>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</si>
  <si>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</si>
  <si>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</si>
  <si>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</si>
  <si>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GP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</si>
  <si>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</si>
  <si>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</si>
  <si>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Společná zařízení Malé Výkleky - Cesta HC1</t>
  </si>
  <si>
    <t>KSO:</t>
  </si>
  <si>
    <t/>
  </si>
  <si>
    <t>CC-CZ:</t>
  </si>
  <si>
    <t>Místo:</t>
  </si>
  <si>
    <t xml:space="preserve"> </t>
  </si>
  <si>
    <t>Datum:</t>
  </si>
  <si>
    <t>3. 2. 2021</t>
  </si>
  <si>
    <t>Zadavatel:</t>
  </si>
  <si>
    <t>IČ:</t>
  </si>
  <si>
    <t>ČR-SPÚ, Pobočka Pardubice</t>
  </si>
  <si>
    <t>DIČ:</t>
  </si>
  <si>
    <t>Uchazeč:</t>
  </si>
  <si>
    <t>Vyplň údaj</t>
  </si>
  <si>
    <t>Projektant:</t>
  </si>
  <si>
    <t>GAP Pardubice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</si>
  <si>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</si>
  <si>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</si>
  <si>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</si>
  <si>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</si>
  <si>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</si>
  <si>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</si>
  <si>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</si>
  <si>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</si>
  <si>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</si>
  <si>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</si>
  <si>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</si>
  <si>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</si>
  <si>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</si>
  <si>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</si>
  <si>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</si>
  <si>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</si>
  <si>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</si>
  <si>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</si>
  <si>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</si>
  <si>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</si>
  <si>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</si>
  <si>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</si>
  <si>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</si>
  <si>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</si>
  <si>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</si>
  <si>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</si>
  <si>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</si>
  <si>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</si>
  <si>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</si>
  <si>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</si>
  <si>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</si>
  <si>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</si>
  <si>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</si>
  <si>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</si>
  <si>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</si>
  <si>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</si>
  <si>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</si>
  <si>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</si>
  <si>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</si>
  <si>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</si>
  <si>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</si>
  <si>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</si>
  <si>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</si>
  <si>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SO-101</t>
  </si>
  <si>
    <t>Cesta HC1 v k.ú. Malé Výkleky</t>
  </si>
  <si>
    <t>STA</t>
  </si>
  <si>
    <t>1</t>
  </si>
  <si>
    <t>{9a704115-6107-40ac-a190-7ad0229c3828}</t>
  </si>
  <si>
    <t>822 2</t>
  </si>
  <si>
    <t>2</t>
  </si>
  <si>
    <t>VON</t>
  </si>
  <si>
    <t>Vedlejší a ostatní náklady</t>
  </si>
  <si>
    <t>{1be94a17-4f32-4a7b-b29e-c452e6e7540f}</t>
  </si>
  <si>
    <t>KRYCÍ LIST SOUPISU PRACÍ</t>
  </si>
  <si>
    <t>Objekt:</t>
  </si>
  <si>
    <t>SO-101 - Cesta HC1 v k.ú. Malé Výkleky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</si>
  <si>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</si>
  <si>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</si>
  <si>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</si>
  <si>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</si>
  <si>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</si>
  <si>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</si>
  <si>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</si>
  <si>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</si>
  <si>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</si>
  <si>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</si>
  <si>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</si>
  <si>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</si>
  <si>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</si>
  <si>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</si>
  <si>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</si>
  <si>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</si>
  <si>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</si>
  <si>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</si>
  <si>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</si>
  <si>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</si>
  <si>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</si>
  <si>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</si>
  <si>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</si>
  <si>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</si>
  <si>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</si>
  <si>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</si>
  <si>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</si>
  <si>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</si>
  <si>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113107223</t>
  </si>
  <si>
    <t>Odstranění podkladu z kameniva drceného tl 300 mm strojně pl přes 200 m2</t>
  </si>
  <si>
    <t>m2</t>
  </si>
  <si>
    <t>CS ÚRS 2021 01</t>
  </si>
  <si>
    <t>4</t>
  </si>
  <si>
    <t>-1720176551</t>
  </si>
  <si>
    <t>PP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</si>
  <si>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</si>
  <si>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P</t>
  </si>
  <si>
    <t>Poznámka k položce:_x000D_
Použije se na vyrovnání pláně.</t>
  </si>
  <si>
    <t>VV</t>
  </si>
  <si>
    <t>"viz. Výkaz výměr" 720,0</t>
  </si>
  <si>
    <t>113107242</t>
  </si>
  <si>
    <t>Odstranění podkladu živičného tl 100 mm strojně pl přes 200 m2</t>
  </si>
  <si>
    <t>-1713502021</t>
  </si>
  <si>
    <t>Odstranění podkladů nebo krytů strojně plochy jednotlivě přes 200 m2 s přemístěním hmot na skládku na vzdálenost do 20 m nebo s naložením na dopravní prostředek živičných, o tl. vrstvy přes 50 do 100 mm</t>
  </si>
  <si>
    <t>"viz. Výkaz výměr" 3449,0</t>
  </si>
  <si>
    <t>3</t>
  </si>
  <si>
    <t>113154334</t>
  </si>
  <si>
    <t>Frézování živičného krytu tl 100 mm pruh š 2 m pl do 10000 m2 bez překážek v trase</t>
  </si>
  <si>
    <t>-544286573</t>
  </si>
  <si>
    <t>Frézování živičného podkladu nebo krytu s naložením na dopravní prostředek plochy přes 1 000 do 10 000 m2 bez překážek v trase pruhu šířky přes 1 m do 2 m, tloušťky vrstvy 100 mm</t>
  </si>
  <si>
    <t>162751117</t>
  </si>
  <si>
    <t>Vodorovné přemístění do 10000 m výkopku/sypaniny z horniny třídy těžitelnosti I, skupiny 1 až 3</t>
  </si>
  <si>
    <t>m3</t>
  </si>
  <si>
    <t>1650796817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</si>
  <si>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</si>
  <si>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"dovoz ornice na ohumusování" 206,2</t>
  </si>
  <si>
    <t>5</t>
  </si>
  <si>
    <t>162751119</t>
  </si>
  <si>
    <t>Příplatek k vodorovnému přemístění výkopku/sypaniny z horniny třídy těžitelnosti I, skupiny 1 až 3 ZKD 1000 m přes 10000 m</t>
  </si>
  <si>
    <t>-1676341865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</si>
  <si>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</si>
  <si>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20*206,2</t>
  </si>
  <si>
    <t>6</t>
  </si>
  <si>
    <t>167151111</t>
  </si>
  <si>
    <t>Nakládání výkopku z hornin třídy těžitelnosti I, skupiny 1 až 3 přes 100 m3</t>
  </si>
  <si>
    <t>1912803622</t>
  </si>
  <si>
    <t>Nakládání, skládání a překládání neulehlého výkopku nebo sypaniny strojně nakládání, množství přes 100 m3, z hornin třídy těžitelnosti I, skupiny 1 až 3</t>
  </si>
  <si>
    <t>Poznámka k položce:_x000D_
19,2 m3 ornice se doveze z nádrže a průlehu</t>
  </si>
  <si>
    <t>"dovoz ornice na ohumusování" 2254,0*0,1-19,2</t>
  </si>
  <si>
    <t>7</t>
  </si>
  <si>
    <t>M</t>
  </si>
  <si>
    <t>58399002-R</t>
  </si>
  <si>
    <t>Nákup ornice</t>
  </si>
  <si>
    <t>8</t>
  </si>
  <si>
    <t>-1628528806</t>
  </si>
  <si>
    <t>181451122</t>
  </si>
  <si>
    <t>Založení lučního trávníku výsevem plochy přes 1000 m2 ve svahu do 1:2</t>
  </si>
  <si>
    <t>973912087</t>
  </si>
  <si>
    <t>Založení trávníku na půdě předem připravené plochy přes 1000 m2 výsevem včetně utažení lučního na svahu přes 1:5 do 1:2</t>
  </si>
  <si>
    <t>"viz. Výkaz výměr" 2254,0</t>
  </si>
  <si>
    <t>9</t>
  </si>
  <si>
    <t>00599009-R</t>
  </si>
  <si>
    <t>Protierozní travní směs</t>
  </si>
  <si>
    <t>kg</t>
  </si>
  <si>
    <t>-1612671398</t>
  </si>
  <si>
    <t xml:space="preserve">Protierozní travní směs </t>
  </si>
  <si>
    <t>Poznámka k položce:_x000D_
jílek mnohokvětý (Lolium multiflorum) 10 %_x000D_
jílek vytrvalý 2n (Lolium perenne) 30 %_x000D_
kostřava červená dlouze výběžkatá (Festuca rubra rubra) 10 %_x000D_
kostřava červená krátce výběžkatá (Festuca rubra trichophylla) 15 %_x000D_
kostřava rákosovitá (Festuca arundinacea) 25 %_x000D_
lipnice luční (Poa pratensis) 10 %_x000D_
Před výsevem bude provedeno dodatečné přimíchání 2 % štírovníku růžkatého (Lotus corniculatus), 2 % úročníku bolhoje (Anthyllis vulneraria) a 5 % jetele plazivého (Trifolium repens) do výsevku.</t>
  </si>
  <si>
    <t>"45 kg/ha" 2254,0*0,0045*1,03</t>
  </si>
  <si>
    <t>10</t>
  </si>
  <si>
    <t>181951112</t>
  </si>
  <si>
    <t>Úprava pláně v hornině třídy těžitelnosti I, skupiny 1 až 3 se zhutněním strojně</t>
  </si>
  <si>
    <t>288022630</t>
  </si>
  <si>
    <t>Úprava pláně vyrovnáním výškových rozdílů strojně v hornině třídy těžitelnosti I, skupiny 1 až 3 se zhutněním</t>
  </si>
  <si>
    <t>"viz. Výkaz výměr" 3071,0</t>
  </si>
  <si>
    <t>11</t>
  </si>
  <si>
    <t>182151111</t>
  </si>
  <si>
    <t>Svahování v zářezech v hornině třídy těžitelnosti I, skupiny 1 až 3 strojně</t>
  </si>
  <si>
    <t>636197700</t>
  </si>
  <si>
    <t>Svahování trvalých svahů do projektovaných profilů strojně s potřebným přemístěním výkopku při svahování v zářezech v hornině třídy těžitelnosti I, skupiny 1 až 3</t>
  </si>
  <si>
    <t>12</t>
  </si>
  <si>
    <t>182351133</t>
  </si>
  <si>
    <t>Rozprostření ornice pl přes 500 m2 ve svahu nad 1:5 tl vrstvy do 200 mm strojně</t>
  </si>
  <si>
    <t>716504086</t>
  </si>
  <si>
    <t>Rozprostření a urovnání ornice ve svahu sklonu přes 1:5 strojně při souvislé ploše přes 500 m2, tl. vrstvy do 200 mm</t>
  </si>
  <si>
    <t>Komunikace pozemní</t>
  </si>
  <si>
    <t>13</t>
  </si>
  <si>
    <t>561041121</t>
  </si>
  <si>
    <t>Zřízení podkladu ze zeminy upravené vápnem, cementem, směsnými pojivy tl 300 mm plochy do 5000 m2</t>
  </si>
  <si>
    <t>1374736923</t>
  </si>
  <si>
    <t>Zřízení podkladu ze zeminy upravené hydraulickými pojivy vápnem, cementem nebo směsnými pojivy (materiál ve specifikaci) s rozprostřením, promísením, vlhčením, zhutněním a ošetřením vodou plochy přes 1 000 do 5 000 m2, tloušťka po zhutnění přes 250 do 300 mm</t>
  </si>
  <si>
    <t>Poznámka k položce:_x000D_
Tato položka bude čerpána pouze se souhlasem TDI při odkrytí navážek s příměsí jílovitých zemin.</t>
  </si>
  <si>
    <t>"viz. Výkaz výměr - 50% plochy" 1536,0</t>
  </si>
  <si>
    <t>14</t>
  </si>
  <si>
    <t>58522150</t>
  </si>
  <si>
    <t>cement portlandský směsný CEM II 32,5MPa</t>
  </si>
  <si>
    <t>t</t>
  </si>
  <si>
    <t>-762092188</t>
  </si>
  <si>
    <t>"4%" 1536,0*21,24*0,001</t>
  </si>
  <si>
    <t>564851111</t>
  </si>
  <si>
    <t>Podklad ze štěrkodrtě ŠD tl 150 mm</t>
  </si>
  <si>
    <t>854913411</t>
  </si>
  <si>
    <t>Podklad ze štěrkodrti ŠD s rozprostřením a zhutněním, po zhutnění tl. 150 mm</t>
  </si>
  <si>
    <t>Poznámka k položce:_x000D_
ŠDa fr. 0/32 mm</t>
  </si>
  <si>
    <t>"viz. Výkaz výměr" 2947,0</t>
  </si>
  <si>
    <t>16</t>
  </si>
  <si>
    <t>564861111</t>
  </si>
  <si>
    <t>Podklad ze štěrkodrtě ŠD tl 200 mm</t>
  </si>
  <si>
    <t>1146931824</t>
  </si>
  <si>
    <t>Podklad ze štěrkodrti ŠD s rozprostřením a zhutněním, po zhutnění tl. 200 mm</t>
  </si>
  <si>
    <t>"vyrovnání pláně " (280,0-720,0*0,3)/0,2</t>
  </si>
  <si>
    <t>17</t>
  </si>
  <si>
    <t>564931512</t>
  </si>
  <si>
    <t>Podklad z R-materiálu tl 100 mm</t>
  </si>
  <si>
    <t>1530461328</t>
  </si>
  <si>
    <t>Podklad nebo podsyp z R-materiálu s rozprostřením a zhutněním, po zhutnění tl. 100 mm</t>
  </si>
  <si>
    <t>Poznámka k položce:_x000D_
Použije se odstraněná vrstva kameniva ze stávající konstrukce.</t>
  </si>
  <si>
    <t>"viz. Výkaz výměr" 720,0*0,3/0,1</t>
  </si>
  <si>
    <t>18</t>
  </si>
  <si>
    <t>565165121</t>
  </si>
  <si>
    <t>Asfaltový beton vrstva podkladní ACP 16+ (obalované kamenivo OKS) tl 80 mm š přes 3 m</t>
  </si>
  <si>
    <t>-478866165</t>
  </si>
  <si>
    <t>Asfaltový beton vrstva podkladní ACP 16+ (obalované kamenivo střednězrnné - OKS) s rozprostřením a zhutněním v pruhu šířky přes 3 m, po zhutnění tl. 80 mm</t>
  </si>
  <si>
    <t>"viz. Výkaz výměr" 2822,0</t>
  </si>
  <si>
    <t>19</t>
  </si>
  <si>
    <t>569931132</t>
  </si>
  <si>
    <t>Zpevnění krajnic asfaltovým recyklátem tl 100 mm</t>
  </si>
  <si>
    <t>-1199416344</t>
  </si>
  <si>
    <t>Zpevnění krajnic nebo komunikací pro pěší s rozprostřením a zhutněním, po zhutnění asfaltovým recyklátem tl. 100 mm</t>
  </si>
  <si>
    <t>Poznámka k položce:_x000D_
Na krajnice se použije odfrézovaná živice ze stáv. konstrukce komunikace.</t>
  </si>
  <si>
    <t>"viz. Výkaz výměr" 323,0</t>
  </si>
  <si>
    <t>20</t>
  </si>
  <si>
    <t>573211109</t>
  </si>
  <si>
    <t>Postřik živičný spojovací z asfaltu v množství 0,50 kg/m2</t>
  </si>
  <si>
    <t>1173382828</t>
  </si>
  <si>
    <t>Postřik spojovací PS bez posypu kamenivem z asfaltu silničního, v množství 0,50 kg/m2</t>
  </si>
  <si>
    <t>577134221</t>
  </si>
  <si>
    <t>Asfaltový beton vrstva obrusná ACO 11+ (ABS) tř. II tl 40 mm š přes 3 m z nemodifikovaného asfaltu</t>
  </si>
  <si>
    <t>1983767612</t>
  </si>
  <si>
    <t>Asfaltový beton vrstva obrusná ACO 11+ (ABS) s rozprostřením a se zhutněním z nemodifikovaného asfaltu v pruhu šířky přes 3 m tř. II, po zhutnění tl. 40 mm</t>
  </si>
  <si>
    <t>"viz. Výkaz výměr" 2729,0</t>
  </si>
  <si>
    <t>22</t>
  </si>
  <si>
    <t>599142111</t>
  </si>
  <si>
    <t>Úprava zálivky dilatačních nebo pracovních spár v cementobetonovém krytu hl do 40 mm š do 40 mm</t>
  </si>
  <si>
    <t>m</t>
  </si>
  <si>
    <t>-1369177242</t>
  </si>
  <si>
    <t>Úprava zálivky dilatačních nebo pracovních spár v cementobetonovém krytu, hloubky do 40 mm, šířky přes 20 do 40 mm</t>
  </si>
  <si>
    <t>"viz. Výkaz výměr" 16,0</t>
  </si>
  <si>
    <t>Ostatní konstrukce a práce, bourání</t>
  </si>
  <si>
    <t>23</t>
  </si>
  <si>
    <t>912211111</t>
  </si>
  <si>
    <t>Montáž směrového sloupku silničního plastového prosté uložení bez betonového základu</t>
  </si>
  <si>
    <t>kus</t>
  </si>
  <si>
    <t>1447726823</t>
  </si>
  <si>
    <t>Montáž směrového sloupku plastového s odrazkou prostým uložením bez betonového základu silničního</t>
  </si>
  <si>
    <t>"viz. Výkaz výměr" 2,0</t>
  </si>
  <si>
    <t>24</t>
  </si>
  <si>
    <t>40445158</t>
  </si>
  <si>
    <t>sloupek směrový silniční plastový 1,2m</t>
  </si>
  <si>
    <t>380614110</t>
  </si>
  <si>
    <t>25</t>
  </si>
  <si>
    <t>919735111</t>
  </si>
  <si>
    <t>Řezání stávajícího živičného krytu hl do 50 mm</t>
  </si>
  <si>
    <t>1427505544</t>
  </si>
  <si>
    <t>Řezání stávajícího živičného krytu nebo podkladu hloubky do 50 mm</t>
  </si>
  <si>
    <t>26</t>
  </si>
  <si>
    <t>938902112</t>
  </si>
  <si>
    <t>Čištění příkopů komunikací příkopovým rypadlem objem nánosu do 0,3 m3/m</t>
  </si>
  <si>
    <t>415937462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</si>
  <si>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přes 0,15 do 0,30 m3/m</t>
  </si>
  <si>
    <t>"cestní příkop - viz. Výkaz výměr = 261 m3 (0,22 m3/m)" 1188,0</t>
  </si>
  <si>
    <t>27</t>
  </si>
  <si>
    <t>938902113</t>
  </si>
  <si>
    <t>Čištění příkopů komunikací příkopovým rypadlem objem nánosu do 0,5 m3/m</t>
  </si>
  <si>
    <t>151323056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</si>
  <si>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přes 0,30 do 0,50 m3/m</t>
  </si>
  <si>
    <t>"příkop od propustku - viz. D.2." 2*20,0</t>
  </si>
  <si>
    <t>28</t>
  </si>
  <si>
    <t>938902441</t>
  </si>
  <si>
    <t>Čištění propustků strojně tlakovou vodou D do 500 mm při tl nánosu přes 75% DN</t>
  </si>
  <si>
    <t>-1270848426</t>
  </si>
  <si>
    <t>Čištění propustků s odstraněním travnatého porostu nebo nánosu, s naložením na dopravní prostředek nebo s přemístěním na hromady na vzdálenost do 20 m strojně tlakovou vodou tloušťky nánosu přes 75% průměru propustku do 500 mm</t>
  </si>
  <si>
    <t>"KÚ - viz. Výkaz výměr" 12,5</t>
  </si>
  <si>
    <t>29</t>
  </si>
  <si>
    <t>938902499</t>
  </si>
  <si>
    <t>Příplatek k čištění propustků delších než 8 m za každý další 1 m délky</t>
  </si>
  <si>
    <t>-365576592</t>
  </si>
  <si>
    <t>Čištění propustků s odstraněním travnatého porostu nebo nánosu, s naložením na dopravní prostředek nebo s přemístěním na hromady na vzdálenost do 20 m Příplatek k cenám za délku propustku přes 8 m za každý další 1 m</t>
  </si>
  <si>
    <t>30</t>
  </si>
  <si>
    <t>08211321</t>
  </si>
  <si>
    <t>voda pitná pro ostatní odběratele</t>
  </si>
  <si>
    <t>1613736723</t>
  </si>
  <si>
    <t>31</t>
  </si>
  <si>
    <t>938909612</t>
  </si>
  <si>
    <t>Odstranění nánosu na krajnicích tl do 200 mm</t>
  </si>
  <si>
    <t>445428522</t>
  </si>
  <si>
    <t>Čištění krajnic odstraněním nánosu (ulehlého, popř. zaježděného) naneseného vlivem silničního provozu, s přemístěním na hromady na vzdálenost do 50 m nebo s naložením na dopravní prostředek, ale bez složení průměrné tloušťky přes 100 do 200 mm</t>
  </si>
  <si>
    <t>"viz. Výkaz výměr" 310,0</t>
  </si>
  <si>
    <t>997</t>
  </si>
  <si>
    <t>Přesun sutě</t>
  </si>
  <si>
    <t>32</t>
  </si>
  <si>
    <t>997221551</t>
  </si>
  <si>
    <t>Vodorovná doprava suti ze sypkých materiálů do 1 km</t>
  </si>
  <si>
    <t>-1040350940</t>
  </si>
  <si>
    <t>Vodorovná doprava suti bez naložení, ale se složením a s hrubým urovnáním ze sypkých materiálů, na vzdálenost do 1 km</t>
  </si>
  <si>
    <t>"nános z příkopů" 230,472+12,960</t>
  </si>
  <si>
    <t>"nános z krajnic" 78,120</t>
  </si>
  <si>
    <t>"nános z propustku" 3,225+0,194</t>
  </si>
  <si>
    <t>"suť ze stáv. kce komunikace" 1868,850</t>
  </si>
  <si>
    <t>"podkladní kamenivo zpět z mezideponie na vyrovnání pláně" 316,8</t>
  </si>
  <si>
    <t>"živice zpět z mezideponie na krajnice" 323,0*0,216</t>
  </si>
  <si>
    <t>33</t>
  </si>
  <si>
    <t>997221559</t>
  </si>
  <si>
    <t>Příplatek ZKD 1 km u vodorovné dopravy suti ze sypkých materiálů</t>
  </si>
  <si>
    <t>-56241665</t>
  </si>
  <si>
    <t>Vodorovná doprava suti bez naložení, ale se složením a s hrubým urovnáním Příplatek k ceně za každý další i započatý 1 km přes 1 km</t>
  </si>
  <si>
    <t>"nános z příkopů" 19*243,432</t>
  </si>
  <si>
    <t>"nános z krajnic" 19*78,120</t>
  </si>
  <si>
    <t>"nános z propustku" 19*3,419</t>
  </si>
  <si>
    <t>"živice ze stáv. kce komunikace" 19*(758,780+793,270)</t>
  </si>
  <si>
    <t>"odpočet živice použité na krajnice" -19*323,0*0,216</t>
  </si>
  <si>
    <t>34</t>
  </si>
  <si>
    <t>997221611</t>
  </si>
  <si>
    <t>Nakládání suti na dopravní prostředky pro vodorovnou dopravu</t>
  </si>
  <si>
    <t>-1804364803</t>
  </si>
  <si>
    <t>Nakládání na dopravní prostředky pro vodorovnou dopravu suti</t>
  </si>
  <si>
    <t>35</t>
  </si>
  <si>
    <t>997221645</t>
  </si>
  <si>
    <t>Poplatek za uložení na skládce (skládkovné) odpadu asfaltového bez dehtu kód odpadu 17 03 02</t>
  </si>
  <si>
    <t>-151356442</t>
  </si>
  <si>
    <t>Poplatek za uložení stavebního odpadu na skládce (skládkovné) asfaltového bez obsahu dehtu zatříděného do Katalogu odpadů pod kódem 17 03 02</t>
  </si>
  <si>
    <t>"živice ze stáv. kce komunikace (odpočet materiálu na krajnice)" 758,780+793,270-323,0*0,216</t>
  </si>
  <si>
    <t>36</t>
  </si>
  <si>
    <t>997221655</t>
  </si>
  <si>
    <t>Poplatek za uložení na skládce (skládkovné) zeminy a kamení kód odpadu 17 05 04</t>
  </si>
  <si>
    <t>-103694553</t>
  </si>
  <si>
    <t>Poplatek za uložení stavebního odpadu na skládce (skládkovné) zeminy a kamení zatříděného do Katalogu odpadů pod kódem 17 05 04</t>
  </si>
  <si>
    <t>"nános z příkopů" 243,432</t>
  </si>
  <si>
    <t>"nános z propustku" 3,419</t>
  </si>
  <si>
    <t>998</t>
  </si>
  <si>
    <t>Přesun hmot</t>
  </si>
  <si>
    <t>37</t>
  </si>
  <si>
    <t>998225111</t>
  </si>
  <si>
    <t>Přesun hmot pro pozemní komunikace s krytem z kamene, monolitickým betonovým nebo živičným</t>
  </si>
  <si>
    <t>-819411309</t>
  </si>
  <si>
    <t>Přesun hmot pro komunikace s krytem z kameniva, monolitickým betonovým nebo živičným dopravní vzdálenost do 200 m jakékoliv délky objektu</t>
  </si>
  <si>
    <t>VON - Vedlejší a ostatní náklady</t>
  </si>
  <si>
    <t>VRN - Vedlejší rozpočtové náklady</t>
  </si>
  <si>
    <t xml:space="preserve">    VRN2 - Vedlejší náklady</t>
  </si>
  <si>
    <t xml:space="preserve">    VRN9 - Ostatní náklady</t>
  </si>
  <si>
    <t>VRN</t>
  </si>
  <si>
    <t>Vedlejší rozpočtové náklady</t>
  </si>
  <si>
    <t>VRN2</t>
  </si>
  <si>
    <t>Vedlejší náklady</t>
  </si>
  <si>
    <t>031002000</t>
  </si>
  <si>
    <t>Zařízení staveniště</t>
  </si>
  <si>
    <t>soubor</t>
  </si>
  <si>
    <t>1024</t>
  </si>
  <si>
    <t>-1886255009</t>
  </si>
  <si>
    <t xml:space="preserve">Poznámka k položce:_x000D_
Zřízení zařízení staveniště, jeho připojení na sítě, oplocení prostoru  a jejich následné odstranění. Zajištění přístupu k jednotlivým úsekům stavby za účelem provádění a uvedení do původního stavu po ukončení stavby, náhrada za dočasné zábory ploch. Zřízení a odstranění dočasných komunikací, sjezdů, nájezdů, lávek přes výkopy. Zajištění výkopů zábradlím. Zřízení čistících zón před výjezdem z obvodu staveniště. Zajištění bezpečnosti práce a ochrany životního prostředí._x000D_
_x000D_
</t>
  </si>
  <si>
    <t>031002002</t>
  </si>
  <si>
    <t>Dopravní značení na staveništi</t>
  </si>
  <si>
    <t>-1924747206</t>
  </si>
  <si>
    <t xml:space="preserve">Poznámka k položce:_x000D_
Projednání a zajištění zvláštního užívání komunikací a veřejných ploch, včetně zajištění dopravního značení k dopravním omezením vč. případné světelné signalizace, jejich údržba a přemisťování a následné odstranění, a to v rozsahu nezbytném pro řádné a bezpečné provádění stavby. (částečná uzavírka komunikace)_x000D_
</t>
  </si>
  <si>
    <t>031004000</t>
  </si>
  <si>
    <t>Práce v ochranném pásmu</t>
  </si>
  <si>
    <t>2054053585</t>
  </si>
  <si>
    <t>Poznámka k položce:_x000D_
Práce v ochranném pásmu silového vedení NN (ČEZ), Cetin vč. vytýčení podzemních vedení.</t>
  </si>
  <si>
    <t>VRN9</t>
  </si>
  <si>
    <t>Ostatní náklady</t>
  </si>
  <si>
    <t>090001000</t>
  </si>
  <si>
    <t>Geodetické vytýčení před zahájením realizace 
stavebních prací</t>
  </si>
  <si>
    <t>-756545237</t>
  </si>
  <si>
    <t>Poznámka k položce:_x000D_
cesta dl. 622 m</t>
  </si>
  <si>
    <t>091003000</t>
  </si>
  <si>
    <t>Geodetické práce po výstavbě vč. případného geometrického plánu</t>
  </si>
  <si>
    <t>-1902243394</t>
  </si>
  <si>
    <t xml:space="preserve">Poznámka k položce:_x000D_
Geodetické zaměření skutečně provedeného díla vč. případných geometrických plánů pro kolaudační řízení, případné majetkové vypořádání a zápis díla do KN.
 3x v grafické (tištěné) podobě a 1x v digitálním vyhotovení, GP v patřičných počtech pro zápis do KN._x000D_
_x000D_
</t>
  </si>
  <si>
    <t>091204000</t>
  </si>
  <si>
    <t>Dokumentace skutečného provedení stavby</t>
  </si>
  <si>
    <t>-1309848591</t>
  </si>
  <si>
    <t>Poznámka k položce:_x000D_
Vypracování projektové dokumentace skutečného provedení díla 3x v grafické (tištěné) podobě a 1x v digitálním vyhotovení. (Bude požadováno pouze v případě změn)</t>
  </si>
  <si>
    <t>091304000</t>
  </si>
  <si>
    <t>Publicita projektu - informační tabule</t>
  </si>
  <si>
    <t>ks</t>
  </si>
  <si>
    <t>2593415</t>
  </si>
  <si>
    <t>Poznámka k položce:_x000D_
Zhotovení a instalace prezentační cedule
 nejpozději do jednoho měsíce od převzetí staveniště na místě realizace (dočasná) a následná instalace prezentační cedule po dokončení stavby (trvalá).</t>
  </si>
  <si>
    <t>091400000</t>
  </si>
  <si>
    <t xml:space="preserve">Vypracování Plánu opatření pro případ havárie
</t>
  </si>
  <si>
    <t>2073644493</t>
  </si>
  <si>
    <t>Vypracování Plánu opatření pro případ havárie</t>
  </si>
  <si>
    <t>091805000</t>
  </si>
  <si>
    <t xml:space="preserve">Zkoušky, atesty a revize podle ČSN a případných jiných právních nebo technických předpisů
</t>
  </si>
  <si>
    <t>1835730631</t>
  </si>
  <si>
    <t>Zkoušky, atesty a revize podle ČSN a případných jiných právních nebo technických předpisů</t>
  </si>
  <si>
    <t xml:space="preserve">Poznámka k položce:_x000D_
Zajištění všech ostatních nezbytných zkoušek, atestů a revizí podle ČSN a případných jiných právních nebo technických předpisů platných v době provádění a předání díla, kterými bude prokázáno dosažení předepsané kvality a předepsaných technických parametrů díla _x000D_
</t>
  </si>
  <si>
    <t>091806000</t>
  </si>
  <si>
    <t>Zajištění všech nezbytných průzkumů nutných pro řádné provádění a dokončení díla</t>
  </si>
  <si>
    <t>1637445406</t>
  </si>
  <si>
    <t xml:space="preserve">Poznámka k položce:_x000D_
- předběžný záchranný archeologický výzkum_x000D_
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</si>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</sst>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center" vertical="center" wrapText="1"/>
    </xf>
    <xf numFmtId="0" fontId="38" fillId="0" borderId="29" xfId="0" applyFont="1" applyBorder="1" applyAlignment="1">
      <alignment horizontal="left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wrapText="1"/>
    </xf>
    <xf numFmtId="49" fontId="39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8"/>
  <sheetViews>
    <sheetView showGridLines="0" tabSelected="1" workbookViewId="0"/>
  </sheetViews>
  <sheetFormatPr defaultRowHeight="14.4"/>
  <cols>
    <col min="1" max="1" width="8.85546875" style="1" customWidth="1"/>
    <col min="2" max="2" width="1.7109375" style="1" customWidth="1"/>
    <col min="3" max="3" width="4.42578125" style="1" customWidth="1"/>
    <col min="4" max="33" width="2.85546875" style="1" customWidth="1"/>
    <col min="34" max="34" width="3.5703125" style="1" customWidth="1"/>
    <col min="35" max="35" width="42.28515625" style="1" customWidth="1"/>
    <col min="36" max="37" width="2.5703125" style="1" customWidth="1"/>
    <col min="38" max="38" width="8.85546875" style="1" customWidth="1"/>
    <col min="39" max="39" width="3.5703125" style="1" customWidth="1"/>
    <col min="40" max="40" width="14.28515625" style="1" customWidth="1"/>
    <col min="41" max="41" width="8" style="1" customWidth="1"/>
    <col min="42" max="42" width="4.42578125" style="1" customWidth="1"/>
    <col min="43" max="43" width="16.7109375" style="1" customWidth="1"/>
    <col min="44" max="44" width="14.5703125" style="1" customWidth="1"/>
    <col min="45" max="47" width="27.7109375" style="1" hidden="1" customWidth="1"/>
    <col min="48" max="49" width="23.140625" style="1" hidden="1" customWidth="1"/>
    <col min="50" max="51" width="26.7109375" style="1" hidden="1" customWidth="1"/>
    <col min="52" max="52" width="23.140625" style="1" hidden="1" customWidth="1"/>
    <col min="53" max="53" width="20.5703125" style="1" hidden="1" customWidth="1"/>
    <col min="54" max="54" width="26.7109375" style="1" hidden="1" customWidth="1"/>
    <col min="55" max="55" width="23.140625" style="1" hidden="1" customWidth="1"/>
    <col min="56" max="56" width="20.5703125" style="1" hidden="1" customWidth="1"/>
    <col min="57" max="57" width="71.140625" style="1" customWidth="1"/>
    <col min="71" max="91" width="9.140625" style="1" hidden="1"/>
  </cols>
  <sheetData>
    <row r="1" spans="1:74" ht="10.199999999999999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" customHeight="1">
      <c r="AR2" s="336"/>
      <c r="AS2" s="336"/>
      <c r="AT2" s="336"/>
      <c r="AU2" s="336"/>
      <c r="AV2" s="336"/>
      <c r="AW2" s="336"/>
      <c r="AX2" s="336"/>
      <c r="AY2" s="336"/>
      <c r="AZ2" s="336"/>
      <c r="BA2" s="336"/>
      <c r="BB2" s="336"/>
      <c r="BC2" s="336"/>
      <c r="BD2" s="336"/>
      <c r="BE2" s="336"/>
      <c r="BS2" s="16" t="s">
        <v>6</v>
      </c>
      <c r="BT2" s="16" t="s">
        <v>7</v>
      </c>
    </row>
    <row r="3" spans="1:74" s="1" customFormat="1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00" t="s">
        <v>14</v>
      </c>
      <c r="L5" s="301"/>
      <c r="M5" s="301"/>
      <c r="N5" s="301"/>
      <c r="O5" s="301"/>
      <c r="P5" s="301"/>
      <c r="Q5" s="301"/>
      <c r="R5" s="301"/>
      <c r="S5" s="301"/>
      <c r="T5" s="301"/>
      <c r="U5" s="301"/>
      <c r="V5" s="301"/>
      <c r="W5" s="301"/>
      <c r="X5" s="301"/>
      <c r="Y5" s="301"/>
      <c r="Z5" s="301"/>
      <c r="AA5" s="301"/>
      <c r="AB5" s="301"/>
      <c r="AC5" s="301"/>
      <c r="AD5" s="301"/>
      <c r="AE5" s="301"/>
      <c r="AF5" s="301"/>
      <c r="AG5" s="301"/>
      <c r="AH5" s="301"/>
      <c r="AI5" s="301"/>
      <c r="AJ5" s="301"/>
      <c r="AK5" s="301"/>
      <c r="AL5" s="301"/>
      <c r="AM5" s="301"/>
      <c r="AN5" s="301"/>
      <c r="AO5" s="301"/>
      <c r="AP5" s="21"/>
      <c r="AQ5" s="21"/>
      <c r="AR5" s="19"/>
      <c r="BE5" s="297" t="s">
        <v>15</v>
      </c>
      <c r="BS5" s="16" t="s">
        <v>6</v>
      </c>
    </row>
    <row r="6" spans="1:74" s="1" customFormat="1" ht="36.9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02" t="s">
        <v>17</v>
      </c>
      <c r="L6" s="301"/>
      <c r="M6" s="301"/>
      <c r="N6" s="301"/>
      <c r="O6" s="301"/>
      <c r="P6" s="301"/>
      <c r="Q6" s="301"/>
      <c r="R6" s="301"/>
      <c r="S6" s="301"/>
      <c r="T6" s="301"/>
      <c r="U6" s="301"/>
      <c r="V6" s="301"/>
      <c r="W6" s="301"/>
      <c r="X6" s="301"/>
      <c r="Y6" s="301"/>
      <c r="Z6" s="301"/>
      <c r="AA6" s="301"/>
      <c r="AB6" s="301"/>
      <c r="AC6" s="301"/>
      <c r="AD6" s="301"/>
      <c r="AE6" s="301"/>
      <c r="AF6" s="301"/>
      <c r="AG6" s="301"/>
      <c r="AH6" s="301"/>
      <c r="AI6" s="301"/>
      <c r="AJ6" s="301"/>
      <c r="AK6" s="301"/>
      <c r="AL6" s="301"/>
      <c r="AM6" s="301"/>
      <c r="AN6" s="301"/>
      <c r="AO6" s="301"/>
      <c r="AP6" s="21"/>
      <c r="AQ6" s="21"/>
      <c r="AR6" s="19"/>
      <c r="BE6" s="298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19</v>
      </c>
      <c r="AO7" s="21"/>
      <c r="AP7" s="21"/>
      <c r="AQ7" s="21"/>
      <c r="AR7" s="19"/>
      <c r="BE7" s="298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298"/>
      <c r="BS8" s="16" t="s">
        <v>6</v>
      </c>
    </row>
    <row r="9" spans="1:74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98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298"/>
      <c r="BS10" s="16" t="s">
        <v>6</v>
      </c>
    </row>
    <row r="11" spans="1:74" s="1" customFormat="1" ht="18.45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298"/>
      <c r="BS11" s="16" t="s">
        <v>6</v>
      </c>
    </row>
    <row r="12" spans="1:74" s="1" customFormat="1" ht="6.9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98"/>
      <c r="BS12" s="16" t="s">
        <v>6</v>
      </c>
    </row>
    <row r="13" spans="1:74" s="1" customFormat="1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30</v>
      </c>
      <c r="AO13" s="21"/>
      <c r="AP13" s="21"/>
      <c r="AQ13" s="21"/>
      <c r="AR13" s="19"/>
      <c r="BE13" s="298"/>
      <c r="BS13" s="16" t="s">
        <v>6</v>
      </c>
    </row>
    <row r="14" spans="1:74" ht="13.2">
      <c r="B14" s="20"/>
      <c r="C14" s="21"/>
      <c r="D14" s="21"/>
      <c r="E14" s="303" t="s">
        <v>30</v>
      </c>
      <c r="F14" s="304"/>
      <c r="G14" s="304"/>
      <c r="H14" s="304"/>
      <c r="I14" s="304"/>
      <c r="J14" s="304"/>
      <c r="K14" s="304"/>
      <c r="L14" s="304"/>
      <c r="M14" s="304"/>
      <c r="N14" s="304"/>
      <c r="O14" s="304"/>
      <c r="P14" s="304"/>
      <c r="Q14" s="304"/>
      <c r="R14" s="304"/>
      <c r="S14" s="304"/>
      <c r="T14" s="304"/>
      <c r="U14" s="304"/>
      <c r="V14" s="304"/>
      <c r="W14" s="304"/>
      <c r="X14" s="304"/>
      <c r="Y14" s="304"/>
      <c r="Z14" s="304"/>
      <c r="AA14" s="304"/>
      <c r="AB14" s="304"/>
      <c r="AC14" s="304"/>
      <c r="AD14" s="304"/>
      <c r="AE14" s="304"/>
      <c r="AF14" s="304"/>
      <c r="AG14" s="304"/>
      <c r="AH14" s="304"/>
      <c r="AI14" s="304"/>
      <c r="AJ14" s="304"/>
      <c r="AK14" s="28" t="s">
        <v>28</v>
      </c>
      <c r="AL14" s="21"/>
      <c r="AM14" s="21"/>
      <c r="AN14" s="30" t="s">
        <v>30</v>
      </c>
      <c r="AO14" s="21"/>
      <c r="AP14" s="21"/>
      <c r="AQ14" s="21"/>
      <c r="AR14" s="19"/>
      <c r="BE14" s="298"/>
      <c r="BS14" s="16" t="s">
        <v>6</v>
      </c>
    </row>
    <row r="15" spans="1:74" s="1" customFormat="1" ht="6.9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98"/>
      <c r="BS15" s="16" t="s">
        <v>4</v>
      </c>
    </row>
    <row r="16" spans="1:74" s="1" customFormat="1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298"/>
      <c r="BS16" s="16" t="s">
        <v>4</v>
      </c>
    </row>
    <row r="17" spans="1:71" s="1" customFormat="1" ht="18.45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298"/>
      <c r="BS17" s="16" t="s">
        <v>33</v>
      </c>
    </row>
    <row r="18" spans="1:71" s="1" customFormat="1" ht="6.9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98"/>
      <c r="BS18" s="16" t="s">
        <v>6</v>
      </c>
    </row>
    <row r="19" spans="1:71" s="1" customFormat="1" ht="12" customHeight="1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298"/>
      <c r="BS19" s="16" t="s">
        <v>6</v>
      </c>
    </row>
    <row r="20" spans="1:71" s="1" customFormat="1" ht="18.45" customHeight="1">
      <c r="B20" s="20"/>
      <c r="C20" s="21"/>
      <c r="D20" s="21"/>
      <c r="E20" s="26" t="s">
        <v>22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298"/>
      <c r="BS20" s="16" t="s">
        <v>33</v>
      </c>
    </row>
    <row r="21" spans="1:71" s="1" customFormat="1" ht="6.9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98"/>
    </row>
    <row r="22" spans="1:71" s="1" customFormat="1" ht="12" customHeight="1">
      <c r="B22" s="20"/>
      <c r="C22" s="21"/>
      <c r="D22" s="28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98"/>
    </row>
    <row r="23" spans="1:71" s="1" customFormat="1" ht="48" customHeight="1">
      <c r="B23" s="20"/>
      <c r="C23" s="21"/>
      <c r="D23" s="21"/>
      <c r="E23" s="305" t="s">
        <v>36</v>
      </c>
      <c r="F23" s="305"/>
      <c r="G23" s="305"/>
      <c r="H23" s="305"/>
      <c r="I23" s="305"/>
      <c r="J23" s="305"/>
      <c r="K23" s="305"/>
      <c r="L23" s="305"/>
      <c r="M23" s="305"/>
      <c r="N23" s="305"/>
      <c r="O23" s="305"/>
      <c r="P23" s="305"/>
      <c r="Q23" s="305"/>
      <c r="R23" s="305"/>
      <c r="S23" s="305"/>
      <c r="T23" s="305"/>
      <c r="U23" s="305"/>
      <c r="V23" s="305"/>
      <c r="W23" s="305"/>
      <c r="X23" s="305"/>
      <c r="Y23" s="305"/>
      <c r="Z23" s="305"/>
      <c r="AA23" s="305"/>
      <c r="AB23" s="305"/>
      <c r="AC23" s="305"/>
      <c r="AD23" s="305"/>
      <c r="AE23" s="305"/>
      <c r="AF23" s="305"/>
      <c r="AG23" s="305"/>
      <c r="AH23" s="305"/>
      <c r="AI23" s="305"/>
      <c r="AJ23" s="305"/>
      <c r="AK23" s="305"/>
      <c r="AL23" s="305"/>
      <c r="AM23" s="305"/>
      <c r="AN23" s="305"/>
      <c r="AO23" s="21"/>
      <c r="AP23" s="21"/>
      <c r="AQ23" s="21"/>
      <c r="AR23" s="19"/>
      <c r="BE23" s="298"/>
    </row>
    <row r="24" spans="1:71" s="1" customFormat="1" ht="6.9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98"/>
    </row>
    <row r="25" spans="1:71" s="1" customFormat="1" ht="6.9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98"/>
    </row>
    <row r="26" spans="1:71" s="2" customFormat="1" ht="25.95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06">
        <f>ROUND(AG54,2)</f>
        <v>0</v>
      </c>
      <c r="AL26" s="307"/>
      <c r="AM26" s="307"/>
      <c r="AN26" s="307"/>
      <c r="AO26" s="307"/>
      <c r="AP26" s="35"/>
      <c r="AQ26" s="35"/>
      <c r="AR26" s="38"/>
      <c r="BE26" s="298"/>
    </row>
    <row r="27" spans="1:71" s="2" customFormat="1" ht="6.9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98"/>
    </row>
    <row r="28" spans="1:71" s="2" customFormat="1" ht="13.2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08" t="s">
        <v>38</v>
      </c>
      <c r="M28" s="308"/>
      <c r="N28" s="308"/>
      <c r="O28" s="308"/>
      <c r="P28" s="308"/>
      <c r="Q28" s="35"/>
      <c r="R28" s="35"/>
      <c r="S28" s="35"/>
      <c r="T28" s="35"/>
      <c r="U28" s="35"/>
      <c r="V28" s="35"/>
      <c r="W28" s="308" t="s">
        <v>39</v>
      </c>
      <c r="X28" s="308"/>
      <c r="Y28" s="308"/>
      <c r="Z28" s="308"/>
      <c r="AA28" s="308"/>
      <c r="AB28" s="308"/>
      <c r="AC28" s="308"/>
      <c r="AD28" s="308"/>
      <c r="AE28" s="308"/>
      <c r="AF28" s="35"/>
      <c r="AG28" s="35"/>
      <c r="AH28" s="35"/>
      <c r="AI28" s="35"/>
      <c r="AJ28" s="35"/>
      <c r="AK28" s="308" t="s">
        <v>40</v>
      </c>
      <c r="AL28" s="308"/>
      <c r="AM28" s="308"/>
      <c r="AN28" s="308"/>
      <c r="AO28" s="308"/>
      <c r="AP28" s="35"/>
      <c r="AQ28" s="35"/>
      <c r="AR28" s="38"/>
      <c r="BE28" s="298"/>
    </row>
    <row r="29" spans="1:71" s="3" customFormat="1" ht="14.4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311">
        <v>0.21</v>
      </c>
      <c r="M29" s="310"/>
      <c r="N29" s="310"/>
      <c r="O29" s="310"/>
      <c r="P29" s="310"/>
      <c r="Q29" s="40"/>
      <c r="R29" s="40"/>
      <c r="S29" s="40"/>
      <c r="T29" s="40"/>
      <c r="U29" s="40"/>
      <c r="V29" s="40"/>
      <c r="W29" s="309">
        <f>ROUND(AZ54, 2)</f>
        <v>0</v>
      </c>
      <c r="X29" s="310"/>
      <c r="Y29" s="310"/>
      <c r="Z29" s="310"/>
      <c r="AA29" s="310"/>
      <c r="AB29" s="310"/>
      <c r="AC29" s="310"/>
      <c r="AD29" s="310"/>
      <c r="AE29" s="310"/>
      <c r="AF29" s="40"/>
      <c r="AG29" s="40"/>
      <c r="AH29" s="40"/>
      <c r="AI29" s="40"/>
      <c r="AJ29" s="40"/>
      <c r="AK29" s="309">
        <f>ROUND(AV54, 2)</f>
        <v>0</v>
      </c>
      <c r="AL29" s="310"/>
      <c r="AM29" s="310"/>
      <c r="AN29" s="310"/>
      <c r="AO29" s="310"/>
      <c r="AP29" s="40"/>
      <c r="AQ29" s="40"/>
      <c r="AR29" s="41"/>
      <c r="BE29" s="299"/>
    </row>
    <row r="30" spans="1:71" s="3" customFormat="1" ht="14.4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311">
        <v>0.15</v>
      </c>
      <c r="M30" s="310"/>
      <c r="N30" s="310"/>
      <c r="O30" s="310"/>
      <c r="P30" s="310"/>
      <c r="Q30" s="40"/>
      <c r="R30" s="40"/>
      <c r="S30" s="40"/>
      <c r="T30" s="40"/>
      <c r="U30" s="40"/>
      <c r="V30" s="40"/>
      <c r="W30" s="309">
        <f>ROUND(BA54, 2)</f>
        <v>0</v>
      </c>
      <c r="X30" s="310"/>
      <c r="Y30" s="310"/>
      <c r="Z30" s="310"/>
      <c r="AA30" s="310"/>
      <c r="AB30" s="310"/>
      <c r="AC30" s="310"/>
      <c r="AD30" s="310"/>
      <c r="AE30" s="310"/>
      <c r="AF30" s="40"/>
      <c r="AG30" s="40"/>
      <c r="AH30" s="40"/>
      <c r="AI30" s="40"/>
      <c r="AJ30" s="40"/>
      <c r="AK30" s="309">
        <f>ROUND(AW54, 2)</f>
        <v>0</v>
      </c>
      <c r="AL30" s="310"/>
      <c r="AM30" s="310"/>
      <c r="AN30" s="310"/>
      <c r="AO30" s="310"/>
      <c r="AP30" s="40"/>
      <c r="AQ30" s="40"/>
      <c r="AR30" s="41"/>
      <c r="BE30" s="299"/>
    </row>
    <row r="31" spans="1:71" s="3" customFormat="1" ht="14.4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311">
        <v>0.21</v>
      </c>
      <c r="M31" s="310"/>
      <c r="N31" s="310"/>
      <c r="O31" s="310"/>
      <c r="P31" s="310"/>
      <c r="Q31" s="40"/>
      <c r="R31" s="40"/>
      <c r="S31" s="40"/>
      <c r="T31" s="40"/>
      <c r="U31" s="40"/>
      <c r="V31" s="40"/>
      <c r="W31" s="309">
        <f>ROUND(BB54, 2)</f>
        <v>0</v>
      </c>
      <c r="X31" s="310"/>
      <c r="Y31" s="310"/>
      <c r="Z31" s="310"/>
      <c r="AA31" s="310"/>
      <c r="AB31" s="310"/>
      <c r="AC31" s="310"/>
      <c r="AD31" s="310"/>
      <c r="AE31" s="310"/>
      <c r="AF31" s="40"/>
      <c r="AG31" s="40"/>
      <c r="AH31" s="40"/>
      <c r="AI31" s="40"/>
      <c r="AJ31" s="40"/>
      <c r="AK31" s="309">
        <v>0</v>
      </c>
      <c r="AL31" s="310"/>
      <c r="AM31" s="310"/>
      <c r="AN31" s="310"/>
      <c r="AO31" s="310"/>
      <c r="AP31" s="40"/>
      <c r="AQ31" s="40"/>
      <c r="AR31" s="41"/>
      <c r="BE31" s="299"/>
    </row>
    <row r="32" spans="1:71" s="3" customFormat="1" ht="14.4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311">
        <v>0.15</v>
      </c>
      <c r="M32" s="310"/>
      <c r="N32" s="310"/>
      <c r="O32" s="310"/>
      <c r="P32" s="310"/>
      <c r="Q32" s="40"/>
      <c r="R32" s="40"/>
      <c r="S32" s="40"/>
      <c r="T32" s="40"/>
      <c r="U32" s="40"/>
      <c r="V32" s="40"/>
      <c r="W32" s="309">
        <f>ROUND(BC54, 2)</f>
        <v>0</v>
      </c>
      <c r="X32" s="310"/>
      <c r="Y32" s="310"/>
      <c r="Z32" s="310"/>
      <c r="AA32" s="310"/>
      <c r="AB32" s="310"/>
      <c r="AC32" s="310"/>
      <c r="AD32" s="310"/>
      <c r="AE32" s="310"/>
      <c r="AF32" s="40"/>
      <c r="AG32" s="40"/>
      <c r="AH32" s="40"/>
      <c r="AI32" s="40"/>
      <c r="AJ32" s="40"/>
      <c r="AK32" s="309">
        <v>0</v>
      </c>
      <c r="AL32" s="310"/>
      <c r="AM32" s="310"/>
      <c r="AN32" s="310"/>
      <c r="AO32" s="310"/>
      <c r="AP32" s="40"/>
      <c r="AQ32" s="40"/>
      <c r="AR32" s="41"/>
      <c r="BE32" s="299"/>
    </row>
    <row r="33" spans="1:57" s="3" customFormat="1" ht="14.4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311">
        <v>0</v>
      </c>
      <c r="M33" s="310"/>
      <c r="N33" s="310"/>
      <c r="O33" s="310"/>
      <c r="P33" s="310"/>
      <c r="Q33" s="40"/>
      <c r="R33" s="40"/>
      <c r="S33" s="40"/>
      <c r="T33" s="40"/>
      <c r="U33" s="40"/>
      <c r="V33" s="40"/>
      <c r="W33" s="309">
        <f>ROUND(BD54, 2)</f>
        <v>0</v>
      </c>
      <c r="X33" s="310"/>
      <c r="Y33" s="310"/>
      <c r="Z33" s="310"/>
      <c r="AA33" s="310"/>
      <c r="AB33" s="310"/>
      <c r="AC33" s="310"/>
      <c r="AD33" s="310"/>
      <c r="AE33" s="310"/>
      <c r="AF33" s="40"/>
      <c r="AG33" s="40"/>
      <c r="AH33" s="40"/>
      <c r="AI33" s="40"/>
      <c r="AJ33" s="40"/>
      <c r="AK33" s="309">
        <v>0</v>
      </c>
      <c r="AL33" s="310"/>
      <c r="AM33" s="310"/>
      <c r="AN33" s="310"/>
      <c r="AO33" s="310"/>
      <c r="AP33" s="40"/>
      <c r="AQ33" s="40"/>
      <c r="AR33" s="41"/>
    </row>
    <row r="34" spans="1:57" s="2" customFormat="1" ht="6.9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5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312" t="s">
        <v>49</v>
      </c>
      <c r="Y35" s="313"/>
      <c r="Z35" s="313"/>
      <c r="AA35" s="313"/>
      <c r="AB35" s="313"/>
      <c r="AC35" s="44"/>
      <c r="AD35" s="44"/>
      <c r="AE35" s="44"/>
      <c r="AF35" s="44"/>
      <c r="AG35" s="44"/>
      <c r="AH35" s="44"/>
      <c r="AI35" s="44"/>
      <c r="AJ35" s="44"/>
      <c r="AK35" s="314">
        <f>SUM(AK26:AK33)</f>
        <v>0</v>
      </c>
      <c r="AL35" s="313"/>
      <c r="AM35" s="313"/>
      <c r="AN35" s="313"/>
      <c r="AO35" s="315"/>
      <c r="AP35" s="42"/>
      <c r="AQ35" s="42"/>
      <c r="AR35" s="38"/>
      <c r="BE35" s="33"/>
    </row>
    <row r="36" spans="1:57" s="2" customFormat="1" ht="6.9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" customHeight="1">
      <c r="A42" s="33"/>
      <c r="B42" s="34"/>
      <c r="C42" s="22" t="s">
        <v>50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GP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316" t="str">
        <f>K6</f>
        <v>Společná zařízení Malé Výkleky - Cesta HC1</v>
      </c>
      <c r="M45" s="317"/>
      <c r="N45" s="317"/>
      <c r="O45" s="317"/>
      <c r="P45" s="317"/>
      <c r="Q45" s="317"/>
      <c r="R45" s="317"/>
      <c r="S45" s="317"/>
      <c r="T45" s="317"/>
      <c r="U45" s="317"/>
      <c r="V45" s="317"/>
      <c r="W45" s="317"/>
      <c r="X45" s="317"/>
      <c r="Y45" s="317"/>
      <c r="Z45" s="317"/>
      <c r="AA45" s="317"/>
      <c r="AB45" s="317"/>
      <c r="AC45" s="317"/>
      <c r="AD45" s="317"/>
      <c r="AE45" s="317"/>
      <c r="AF45" s="317"/>
      <c r="AG45" s="317"/>
      <c r="AH45" s="317"/>
      <c r="AI45" s="317"/>
      <c r="AJ45" s="317"/>
      <c r="AK45" s="317"/>
      <c r="AL45" s="317"/>
      <c r="AM45" s="317"/>
      <c r="AN45" s="317"/>
      <c r="AO45" s="317"/>
      <c r="AP45" s="55"/>
      <c r="AQ45" s="55"/>
      <c r="AR45" s="56"/>
    </row>
    <row r="46" spans="1:57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 xml:space="preserve"> 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318" t="str">
        <f>IF(AN8= "","",AN8)</f>
        <v>3. 2. 2021</v>
      </c>
      <c r="AN47" s="318"/>
      <c r="AO47" s="35"/>
      <c r="AP47" s="35"/>
      <c r="AQ47" s="35"/>
      <c r="AR47" s="38"/>
      <c r="BE47" s="33"/>
    </row>
    <row r="48" spans="1:57" s="2" customFormat="1" ht="6.9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15.6" customHeight="1">
      <c r="A49" s="33"/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ČR-SPÚ, Pobočka Pardubice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31</v>
      </c>
      <c r="AJ49" s="35"/>
      <c r="AK49" s="35"/>
      <c r="AL49" s="35"/>
      <c r="AM49" s="319" t="str">
        <f>IF(E17="","",E17)</f>
        <v>GAP Pardubice s.r.o.</v>
      </c>
      <c r="AN49" s="320"/>
      <c r="AO49" s="320"/>
      <c r="AP49" s="320"/>
      <c r="AQ49" s="35"/>
      <c r="AR49" s="38"/>
      <c r="AS49" s="321" t="s">
        <v>51</v>
      </c>
      <c r="AT49" s="322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6" customHeight="1">
      <c r="A50" s="33"/>
      <c r="B50" s="34"/>
      <c r="C50" s="28" t="s">
        <v>29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34</v>
      </c>
      <c r="AJ50" s="35"/>
      <c r="AK50" s="35"/>
      <c r="AL50" s="35"/>
      <c r="AM50" s="319" t="str">
        <f>IF(E20="","",E20)</f>
        <v xml:space="preserve"> </v>
      </c>
      <c r="AN50" s="320"/>
      <c r="AO50" s="320"/>
      <c r="AP50" s="320"/>
      <c r="AQ50" s="35"/>
      <c r="AR50" s="38"/>
      <c r="AS50" s="323"/>
      <c r="AT50" s="324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8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25"/>
      <c r="AT51" s="326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327" t="s">
        <v>52</v>
      </c>
      <c r="D52" s="328"/>
      <c r="E52" s="328"/>
      <c r="F52" s="328"/>
      <c r="G52" s="328"/>
      <c r="H52" s="65"/>
      <c r="I52" s="329" t="s">
        <v>53</v>
      </c>
      <c r="J52" s="328"/>
      <c r="K52" s="328"/>
      <c r="L52" s="328"/>
      <c r="M52" s="328"/>
      <c r="N52" s="328"/>
      <c r="O52" s="328"/>
      <c r="P52" s="328"/>
      <c r="Q52" s="328"/>
      <c r="R52" s="328"/>
      <c r="S52" s="328"/>
      <c r="T52" s="328"/>
      <c r="U52" s="328"/>
      <c r="V52" s="328"/>
      <c r="W52" s="328"/>
      <c r="X52" s="328"/>
      <c r="Y52" s="328"/>
      <c r="Z52" s="328"/>
      <c r="AA52" s="328"/>
      <c r="AB52" s="328"/>
      <c r="AC52" s="328"/>
      <c r="AD52" s="328"/>
      <c r="AE52" s="328"/>
      <c r="AF52" s="328"/>
      <c r="AG52" s="330" t="s">
        <v>54</v>
      </c>
      <c r="AH52" s="328"/>
      <c r="AI52" s="328"/>
      <c r="AJ52" s="328"/>
      <c r="AK52" s="328"/>
      <c r="AL52" s="328"/>
      <c r="AM52" s="328"/>
      <c r="AN52" s="329" t="s">
        <v>55</v>
      </c>
      <c r="AO52" s="328"/>
      <c r="AP52" s="328"/>
      <c r="AQ52" s="66" t="s">
        <v>56</v>
      </c>
      <c r="AR52" s="38"/>
      <c r="AS52" s="67" t="s">
        <v>57</v>
      </c>
      <c r="AT52" s="68" t="s">
        <v>58</v>
      </c>
      <c r="AU52" s="68" t="s">
        <v>59</v>
      </c>
      <c r="AV52" s="68" t="s">
        <v>60</v>
      </c>
      <c r="AW52" s="68" t="s">
        <v>61</v>
      </c>
      <c r="AX52" s="68" t="s">
        <v>62</v>
      </c>
      <c r="AY52" s="68" t="s">
        <v>63</v>
      </c>
      <c r="AZ52" s="68" t="s">
        <v>64</v>
      </c>
      <c r="BA52" s="68" t="s">
        <v>65</v>
      </c>
      <c r="BB52" s="68" t="s">
        <v>66</v>
      </c>
      <c r="BC52" s="68" t="s">
        <v>67</v>
      </c>
      <c r="BD52" s="69" t="s">
        <v>68</v>
      </c>
      <c r="BE52" s="33"/>
    </row>
    <row r="53" spans="1:91" s="2" customFormat="1" ht="10.8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" customHeight="1">
      <c r="B54" s="73"/>
      <c r="C54" s="74" t="s">
        <v>69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34">
        <f>ROUND(SUM(AG55:AG56),2)</f>
        <v>0</v>
      </c>
      <c r="AH54" s="334"/>
      <c r="AI54" s="334"/>
      <c r="AJ54" s="334"/>
      <c r="AK54" s="334"/>
      <c r="AL54" s="334"/>
      <c r="AM54" s="334"/>
      <c r="AN54" s="335">
        <f>SUM(AG54,AT54)</f>
        <v>0</v>
      </c>
      <c r="AO54" s="335"/>
      <c r="AP54" s="335"/>
      <c r="AQ54" s="77" t="s">
        <v>19</v>
      </c>
      <c r="AR54" s="78"/>
      <c r="AS54" s="79">
        <f>ROUND(SUM(AS55:AS56),2)</f>
        <v>0</v>
      </c>
      <c r="AT54" s="80">
        <f>ROUND(SUM(AV54:AW54),2)</f>
        <v>0</v>
      </c>
      <c r="AU54" s="81">
        <f>ROUND(SUM(AU55:AU56),5)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ROUND(SUM(AZ55:AZ56),2)</f>
        <v>0</v>
      </c>
      <c r="BA54" s="80">
        <f>ROUND(SUM(BA55:BA56),2)</f>
        <v>0</v>
      </c>
      <c r="BB54" s="80">
        <f>ROUND(SUM(BB55:BB56),2)</f>
        <v>0</v>
      </c>
      <c r="BC54" s="80">
        <f>ROUND(SUM(BC55:BC56),2)</f>
        <v>0</v>
      </c>
      <c r="BD54" s="82">
        <f>ROUND(SUM(BD55:BD56),2)</f>
        <v>0</v>
      </c>
      <c r="BS54" s="83" t="s">
        <v>70</v>
      </c>
      <c r="BT54" s="83" t="s">
        <v>71</v>
      </c>
      <c r="BU54" s="84" t="s">
        <v>72</v>
      </c>
      <c r="BV54" s="83" t="s">
        <v>73</v>
      </c>
      <c r="BW54" s="83" t="s">
        <v>5</v>
      </c>
      <c r="BX54" s="83" t="s">
        <v>74</v>
      </c>
      <c r="CL54" s="83" t="s">
        <v>19</v>
      </c>
    </row>
    <row r="55" spans="1:91" s="7" customFormat="1" ht="14.4" customHeight="1">
      <c r="A55" s="85" t="s">
        <v>75</v>
      </c>
      <c r="B55" s="86"/>
      <c r="C55" s="87"/>
      <c r="D55" s="333" t="s">
        <v>76</v>
      </c>
      <c r="E55" s="333"/>
      <c r="F55" s="333"/>
      <c r="G55" s="333"/>
      <c r="H55" s="333"/>
      <c r="I55" s="88"/>
      <c r="J55" s="333" t="s">
        <v>77</v>
      </c>
      <c r="K55" s="333"/>
      <c r="L55" s="333"/>
      <c r="M55" s="333"/>
      <c r="N55" s="333"/>
      <c r="O55" s="333"/>
      <c r="P55" s="333"/>
      <c r="Q55" s="333"/>
      <c r="R55" s="333"/>
      <c r="S55" s="333"/>
      <c r="T55" s="333"/>
      <c r="U55" s="333"/>
      <c r="V55" s="333"/>
      <c r="W55" s="333"/>
      <c r="X55" s="333"/>
      <c r="Y55" s="333"/>
      <c r="Z55" s="333"/>
      <c r="AA55" s="333"/>
      <c r="AB55" s="333"/>
      <c r="AC55" s="333"/>
      <c r="AD55" s="333"/>
      <c r="AE55" s="333"/>
      <c r="AF55" s="333"/>
      <c r="AG55" s="331">
        <f>'SO-101 - Cesta HC1 v k.ú....'!J30</f>
        <v>0</v>
      </c>
      <c r="AH55" s="332"/>
      <c r="AI55" s="332"/>
      <c r="AJ55" s="332"/>
      <c r="AK55" s="332"/>
      <c r="AL55" s="332"/>
      <c r="AM55" s="332"/>
      <c r="AN55" s="331">
        <f>SUM(AG55,AT55)</f>
        <v>0</v>
      </c>
      <c r="AO55" s="332"/>
      <c r="AP55" s="332"/>
      <c r="AQ55" s="89" t="s">
        <v>78</v>
      </c>
      <c r="AR55" s="90"/>
      <c r="AS55" s="91">
        <v>0</v>
      </c>
      <c r="AT55" s="92">
        <f>ROUND(SUM(AV55:AW55),2)</f>
        <v>0</v>
      </c>
      <c r="AU55" s="93">
        <f>'SO-101 - Cesta HC1 v k.ú....'!P85</f>
        <v>0</v>
      </c>
      <c r="AV55" s="92">
        <f>'SO-101 - Cesta HC1 v k.ú....'!J33</f>
        <v>0</v>
      </c>
      <c r="AW55" s="92">
        <f>'SO-101 - Cesta HC1 v k.ú....'!J34</f>
        <v>0</v>
      </c>
      <c r="AX55" s="92">
        <f>'SO-101 - Cesta HC1 v k.ú....'!J35</f>
        <v>0</v>
      </c>
      <c r="AY55" s="92">
        <f>'SO-101 - Cesta HC1 v k.ú....'!J36</f>
        <v>0</v>
      </c>
      <c r="AZ55" s="92">
        <f>'SO-101 - Cesta HC1 v k.ú....'!F33</f>
        <v>0</v>
      </c>
      <c r="BA55" s="92">
        <f>'SO-101 - Cesta HC1 v k.ú....'!F34</f>
        <v>0</v>
      </c>
      <c r="BB55" s="92">
        <f>'SO-101 - Cesta HC1 v k.ú....'!F35</f>
        <v>0</v>
      </c>
      <c r="BC55" s="92">
        <f>'SO-101 - Cesta HC1 v k.ú....'!F36</f>
        <v>0</v>
      </c>
      <c r="BD55" s="94">
        <f>'SO-101 - Cesta HC1 v k.ú....'!F37</f>
        <v>0</v>
      </c>
      <c r="BT55" s="95" t="s">
        <v>79</v>
      </c>
      <c r="BV55" s="95" t="s">
        <v>73</v>
      </c>
      <c r="BW55" s="95" t="s">
        <v>80</v>
      </c>
      <c r="BX55" s="95" t="s">
        <v>5</v>
      </c>
      <c r="CL55" s="95" t="s">
        <v>81</v>
      </c>
      <c r="CM55" s="95" t="s">
        <v>82</v>
      </c>
    </row>
    <row r="56" spans="1:91" s="7" customFormat="1" ht="14.4" customHeight="1">
      <c r="A56" s="85" t="s">
        <v>75</v>
      </c>
      <c r="B56" s="86"/>
      <c r="C56" s="87"/>
      <c r="D56" s="333" t="s">
        <v>83</v>
      </c>
      <c r="E56" s="333"/>
      <c r="F56" s="333"/>
      <c r="G56" s="333"/>
      <c r="H56" s="333"/>
      <c r="I56" s="88"/>
      <c r="J56" s="333" t="s">
        <v>84</v>
      </c>
      <c r="K56" s="333"/>
      <c r="L56" s="333"/>
      <c r="M56" s="333"/>
      <c r="N56" s="333"/>
      <c r="O56" s="333"/>
      <c r="P56" s="333"/>
      <c r="Q56" s="333"/>
      <c r="R56" s="333"/>
      <c r="S56" s="333"/>
      <c r="T56" s="333"/>
      <c r="U56" s="333"/>
      <c r="V56" s="333"/>
      <c r="W56" s="333"/>
      <c r="X56" s="333"/>
      <c r="Y56" s="333"/>
      <c r="Z56" s="333"/>
      <c r="AA56" s="333"/>
      <c r="AB56" s="333"/>
      <c r="AC56" s="333"/>
      <c r="AD56" s="333"/>
      <c r="AE56" s="333"/>
      <c r="AF56" s="333"/>
      <c r="AG56" s="331">
        <f>'VON - Vedlejší a ostatní ...'!J30</f>
        <v>0</v>
      </c>
      <c r="AH56" s="332"/>
      <c r="AI56" s="332"/>
      <c r="AJ56" s="332"/>
      <c r="AK56" s="332"/>
      <c r="AL56" s="332"/>
      <c r="AM56" s="332"/>
      <c r="AN56" s="331">
        <f>SUM(AG56,AT56)</f>
        <v>0</v>
      </c>
      <c r="AO56" s="332"/>
      <c r="AP56" s="332"/>
      <c r="AQ56" s="89" t="s">
        <v>83</v>
      </c>
      <c r="AR56" s="90"/>
      <c r="AS56" s="96">
        <v>0</v>
      </c>
      <c r="AT56" s="97">
        <f>ROUND(SUM(AV56:AW56),2)</f>
        <v>0</v>
      </c>
      <c r="AU56" s="98">
        <f>'VON - Vedlejší a ostatní ...'!P82</f>
        <v>0</v>
      </c>
      <c r="AV56" s="97">
        <f>'VON - Vedlejší a ostatní ...'!J33</f>
        <v>0</v>
      </c>
      <c r="AW56" s="97">
        <f>'VON - Vedlejší a ostatní ...'!J34</f>
        <v>0</v>
      </c>
      <c r="AX56" s="97">
        <f>'VON - Vedlejší a ostatní ...'!J35</f>
        <v>0</v>
      </c>
      <c r="AY56" s="97">
        <f>'VON - Vedlejší a ostatní ...'!J36</f>
        <v>0</v>
      </c>
      <c r="AZ56" s="97">
        <f>'VON - Vedlejší a ostatní ...'!F33</f>
        <v>0</v>
      </c>
      <c r="BA56" s="97">
        <f>'VON - Vedlejší a ostatní ...'!F34</f>
        <v>0</v>
      </c>
      <c r="BB56" s="97">
        <f>'VON - Vedlejší a ostatní ...'!F35</f>
        <v>0</v>
      </c>
      <c r="BC56" s="97">
        <f>'VON - Vedlejší a ostatní ...'!F36</f>
        <v>0</v>
      </c>
      <c r="BD56" s="99">
        <f>'VON - Vedlejší a ostatní ...'!F37</f>
        <v>0</v>
      </c>
      <c r="BT56" s="95" t="s">
        <v>79</v>
      </c>
      <c r="BV56" s="95" t="s">
        <v>73</v>
      </c>
      <c r="BW56" s="95" t="s">
        <v>85</v>
      </c>
      <c r="BX56" s="95" t="s">
        <v>5</v>
      </c>
      <c r="CL56" s="95" t="s">
        <v>19</v>
      </c>
      <c r="CM56" s="95" t="s">
        <v>82</v>
      </c>
    </row>
    <row r="57" spans="1:91" s="2" customFormat="1" ht="30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8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</row>
    <row r="58" spans="1:91" s="2" customFormat="1" ht="6.9" customHeight="1">
      <c r="A58" s="33"/>
      <c r="B58" s="46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38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</row>
  </sheetData>
  <sheetProtection algorithmName="SHA-512" hashValue="vX6gRW7hnOn7rkXrHoP1gsqHLMqutMrkrCUYbJSsDOgbzVDi4uJSCcL9pXmKVvc/l9EJG3bDqFwHDwb2dpwa1A==" saltValue="Fcv2/pXosoiPDXKlZ47lCj4oaapzfNj1lBSvHZvFQ5MvmtanEAsunhTZyjxqmBBNl528R06XwHdPIb+Qu/83nA==" spinCount="100000" sheet="1" objects="1" scenarios="1" formatColumns="0" formatRows="0"/>
  <mergeCells count="46">
    <mergeCell ref="AR2:BE2"/>
    <mergeCell ref="AN56:AP56"/>
    <mergeCell ref="AG56:AM56"/>
    <mergeCell ref="D56:H56"/>
    <mergeCell ref="J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-101 - Cesta HC1 v k.ú....'!C2" display="/"/>
    <hyperlink ref="A56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18"/>
  <sheetViews>
    <sheetView showGridLines="0" workbookViewId="0"/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108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AT2" s="16" t="s">
        <v>80</v>
      </c>
    </row>
    <row r="3" spans="1:46" s="1" customFormat="1" ht="6.9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82</v>
      </c>
    </row>
    <row r="4" spans="1:46" s="1" customFormat="1" ht="24.9" customHeight="1">
      <c r="B4" s="19"/>
      <c r="D4" s="102" t="s">
        <v>86</v>
      </c>
      <c r="L4" s="19"/>
      <c r="M4" s="103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4.4" customHeight="1">
      <c r="B7" s="19"/>
      <c r="E7" s="337" t="str">
        <f>'Rekapitulace stavby'!K6</f>
        <v>Společná zařízení Malé Výkleky - Cesta HC1</v>
      </c>
      <c r="F7" s="338"/>
      <c r="G7" s="338"/>
      <c r="H7" s="338"/>
      <c r="L7" s="19"/>
    </row>
    <row r="8" spans="1:46" s="2" customFormat="1" ht="12" customHeight="1">
      <c r="A8" s="33"/>
      <c r="B8" s="38"/>
      <c r="C8" s="33"/>
      <c r="D8" s="104" t="s">
        <v>87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5.6" customHeight="1">
      <c r="A9" s="33"/>
      <c r="B9" s="38"/>
      <c r="C9" s="33"/>
      <c r="D9" s="33"/>
      <c r="E9" s="339" t="s">
        <v>88</v>
      </c>
      <c r="F9" s="340"/>
      <c r="G9" s="340"/>
      <c r="H9" s="340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81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3. 2. 2021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27</v>
      </c>
      <c r="F15" s="33"/>
      <c r="G15" s="33"/>
      <c r="H15" s="33"/>
      <c r="I15" s="104" t="s">
        <v>28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29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1" t="str">
        <f>'Rekapitulace stavby'!E14</f>
        <v>Vyplň údaj</v>
      </c>
      <c r="F18" s="342"/>
      <c r="G18" s="342"/>
      <c r="H18" s="342"/>
      <c r="I18" s="104" t="s">
        <v>28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31</v>
      </c>
      <c r="E20" s="33"/>
      <c r="F20" s="33"/>
      <c r="G20" s="33"/>
      <c r="H20" s="33"/>
      <c r="I20" s="104" t="s">
        <v>26</v>
      </c>
      <c r="J20" s="106" t="s">
        <v>19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32</v>
      </c>
      <c r="F21" s="33"/>
      <c r="G21" s="33"/>
      <c r="H21" s="33"/>
      <c r="I21" s="104" t="s">
        <v>28</v>
      </c>
      <c r="J21" s="106" t="s">
        <v>19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34</v>
      </c>
      <c r="E23" s="33"/>
      <c r="F23" s="33"/>
      <c r="G23" s="33"/>
      <c r="H23" s="33"/>
      <c r="I23" s="104" t="s">
        <v>26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28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35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" customHeight="1">
      <c r="A27" s="108"/>
      <c r="B27" s="109"/>
      <c r="C27" s="108"/>
      <c r="D27" s="108"/>
      <c r="E27" s="343" t="s">
        <v>19</v>
      </c>
      <c r="F27" s="343"/>
      <c r="G27" s="343"/>
      <c r="H27" s="343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37</v>
      </c>
      <c r="E30" s="33"/>
      <c r="F30" s="33"/>
      <c r="G30" s="33"/>
      <c r="H30" s="33"/>
      <c r="I30" s="33"/>
      <c r="J30" s="113">
        <f>ROUND(J85,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14" t="s">
        <v>39</v>
      </c>
      <c r="G32" s="33"/>
      <c r="H32" s="33"/>
      <c r="I32" s="114" t="s">
        <v>38</v>
      </c>
      <c r="J32" s="114" t="s">
        <v>40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15" t="s">
        <v>41</v>
      </c>
      <c r="E33" s="104" t="s">
        <v>42</v>
      </c>
      <c r="F33" s="116">
        <f>ROUND((SUM(BE85:BE217)),  2)</f>
        <v>0</v>
      </c>
      <c r="G33" s="33"/>
      <c r="H33" s="33"/>
      <c r="I33" s="117">
        <v>0.21</v>
      </c>
      <c r="J33" s="116">
        <f>ROUND(((SUM(BE85:BE217))*I33),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04" t="s">
        <v>43</v>
      </c>
      <c r="F34" s="116">
        <f>ROUND((SUM(BF85:BF217)),  2)</f>
        <v>0</v>
      </c>
      <c r="G34" s="33"/>
      <c r="H34" s="33"/>
      <c r="I34" s="117">
        <v>0.15</v>
      </c>
      <c r="J34" s="116">
        <f>ROUND(((SUM(BF85:BF217))*I34),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04" t="s">
        <v>44</v>
      </c>
      <c r="F35" s="116">
        <f>ROUND((SUM(BG85:BG217)),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04" t="s">
        <v>45</v>
      </c>
      <c r="F36" s="116">
        <f>ROUND((SUM(BH85:BH217)),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04" t="s">
        <v>46</v>
      </c>
      <c r="F37" s="116">
        <f>ROUND((SUM(BI85:BI217)),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47</v>
      </c>
      <c r="E39" s="120"/>
      <c r="F39" s="120"/>
      <c r="G39" s="121" t="s">
        <v>48</v>
      </c>
      <c r="H39" s="122" t="s">
        <v>49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2" t="s">
        <v>89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4.4" customHeight="1">
      <c r="A48" s="33"/>
      <c r="B48" s="34"/>
      <c r="C48" s="35"/>
      <c r="D48" s="35"/>
      <c r="E48" s="344" t="str">
        <f>E7</f>
        <v>Společná zařízení Malé Výkleky - Cesta HC1</v>
      </c>
      <c r="F48" s="345"/>
      <c r="G48" s="345"/>
      <c r="H48" s="345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87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5.6" customHeight="1">
      <c r="A50" s="33"/>
      <c r="B50" s="34"/>
      <c r="C50" s="35"/>
      <c r="D50" s="35"/>
      <c r="E50" s="316" t="str">
        <f>E9</f>
        <v>SO-101 - Cesta HC1 v k.ú. Malé Výkleky</v>
      </c>
      <c r="F50" s="346"/>
      <c r="G50" s="346"/>
      <c r="H50" s="346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3. 2. 2021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6" customHeight="1">
      <c r="A54" s="33"/>
      <c r="B54" s="34"/>
      <c r="C54" s="28" t="s">
        <v>25</v>
      </c>
      <c r="D54" s="35"/>
      <c r="E54" s="35"/>
      <c r="F54" s="26" t="str">
        <f>E15</f>
        <v>ČR-SPÚ, Pobočka Pardubice</v>
      </c>
      <c r="G54" s="35"/>
      <c r="H54" s="35"/>
      <c r="I54" s="28" t="s">
        <v>31</v>
      </c>
      <c r="J54" s="31" t="str">
        <f>E21</f>
        <v>GAP Pardubice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6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90</v>
      </c>
      <c r="D57" s="130"/>
      <c r="E57" s="130"/>
      <c r="F57" s="130"/>
      <c r="G57" s="130"/>
      <c r="H57" s="130"/>
      <c r="I57" s="130"/>
      <c r="J57" s="131" t="s">
        <v>91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customHeight="1">
      <c r="A59" s="33"/>
      <c r="B59" s="34"/>
      <c r="C59" s="132" t="s">
        <v>69</v>
      </c>
      <c r="D59" s="35"/>
      <c r="E59" s="35"/>
      <c r="F59" s="35"/>
      <c r="G59" s="35"/>
      <c r="H59" s="35"/>
      <c r="I59" s="35"/>
      <c r="J59" s="76">
        <f>J85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92</v>
      </c>
    </row>
    <row r="60" spans="1:47" s="9" customFormat="1" ht="24.9" customHeight="1">
      <c r="B60" s="133"/>
      <c r="C60" s="134"/>
      <c r="D60" s="135" t="s">
        <v>93</v>
      </c>
      <c r="E60" s="136"/>
      <c r="F60" s="136"/>
      <c r="G60" s="136"/>
      <c r="H60" s="136"/>
      <c r="I60" s="136"/>
      <c r="J60" s="137">
        <f>J86</f>
        <v>0</v>
      </c>
      <c r="K60" s="134"/>
      <c r="L60" s="138"/>
    </row>
    <row r="61" spans="1:47" s="10" customFormat="1" ht="19.95" customHeight="1">
      <c r="B61" s="139"/>
      <c r="C61" s="140"/>
      <c r="D61" s="141" t="s">
        <v>94</v>
      </c>
      <c r="E61" s="142"/>
      <c r="F61" s="142"/>
      <c r="G61" s="142"/>
      <c r="H61" s="142"/>
      <c r="I61" s="142"/>
      <c r="J61" s="143">
        <f>J87</f>
        <v>0</v>
      </c>
      <c r="K61" s="140"/>
      <c r="L61" s="144"/>
    </row>
    <row r="62" spans="1:47" s="10" customFormat="1" ht="19.95" customHeight="1">
      <c r="B62" s="139"/>
      <c r="C62" s="140"/>
      <c r="D62" s="141" t="s">
        <v>95</v>
      </c>
      <c r="E62" s="142"/>
      <c r="F62" s="142"/>
      <c r="G62" s="142"/>
      <c r="H62" s="142"/>
      <c r="I62" s="142"/>
      <c r="J62" s="143">
        <f>J126</f>
        <v>0</v>
      </c>
      <c r="K62" s="140"/>
      <c r="L62" s="144"/>
    </row>
    <row r="63" spans="1:47" s="10" customFormat="1" ht="19.95" customHeight="1">
      <c r="B63" s="139"/>
      <c r="C63" s="140"/>
      <c r="D63" s="141" t="s">
        <v>96</v>
      </c>
      <c r="E63" s="142"/>
      <c r="F63" s="142"/>
      <c r="G63" s="142"/>
      <c r="H63" s="142"/>
      <c r="I63" s="142"/>
      <c r="J63" s="143">
        <f>J162</f>
        <v>0</v>
      </c>
      <c r="K63" s="140"/>
      <c r="L63" s="144"/>
    </row>
    <row r="64" spans="1:47" s="10" customFormat="1" ht="19.95" customHeight="1">
      <c r="B64" s="139"/>
      <c r="C64" s="140"/>
      <c r="D64" s="141" t="s">
        <v>97</v>
      </c>
      <c r="E64" s="142"/>
      <c r="F64" s="142"/>
      <c r="G64" s="142"/>
      <c r="H64" s="142"/>
      <c r="I64" s="142"/>
      <c r="J64" s="143">
        <f>J187</f>
        <v>0</v>
      </c>
      <c r="K64" s="140"/>
      <c r="L64" s="144"/>
    </row>
    <row r="65" spans="1:31" s="10" customFormat="1" ht="19.95" customHeight="1">
      <c r="B65" s="139"/>
      <c r="C65" s="140"/>
      <c r="D65" s="141" t="s">
        <v>98</v>
      </c>
      <c r="E65" s="142"/>
      <c r="F65" s="142"/>
      <c r="G65" s="142"/>
      <c r="H65" s="142"/>
      <c r="I65" s="142"/>
      <c r="J65" s="143">
        <f>J215</f>
        <v>0</v>
      </c>
      <c r="K65" s="140"/>
      <c r="L65" s="144"/>
    </row>
    <row r="66" spans="1:31" s="2" customFormat="1" ht="21.75" customHeight="1">
      <c r="A66" s="33"/>
      <c r="B66" s="34"/>
      <c r="C66" s="35"/>
      <c r="D66" s="35"/>
      <c r="E66" s="35"/>
      <c r="F66" s="35"/>
      <c r="G66" s="35"/>
      <c r="H66" s="35"/>
      <c r="I66" s="35"/>
      <c r="J66" s="35"/>
      <c r="K66" s="35"/>
      <c r="L66" s="105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31" s="2" customFormat="1" ht="6.9" customHeight="1">
      <c r="A67" s="33"/>
      <c r="B67" s="46"/>
      <c r="C67" s="47"/>
      <c r="D67" s="47"/>
      <c r="E67" s="47"/>
      <c r="F67" s="47"/>
      <c r="G67" s="47"/>
      <c r="H67" s="47"/>
      <c r="I67" s="47"/>
      <c r="J67" s="47"/>
      <c r="K67" s="47"/>
      <c r="L67" s="105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71" spans="1:31" s="2" customFormat="1" ht="6.9" customHeight="1">
      <c r="A71" s="33"/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24.9" customHeight="1">
      <c r="A72" s="33"/>
      <c r="B72" s="34"/>
      <c r="C72" s="22" t="s">
        <v>99</v>
      </c>
      <c r="D72" s="35"/>
      <c r="E72" s="35"/>
      <c r="F72" s="35"/>
      <c r="G72" s="35"/>
      <c r="H72" s="35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6.9" customHeight="1">
      <c r="A73" s="33"/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2" customHeight="1">
      <c r="A74" s="33"/>
      <c r="B74" s="34"/>
      <c r="C74" s="28" t="s">
        <v>16</v>
      </c>
      <c r="D74" s="35"/>
      <c r="E74" s="35"/>
      <c r="F74" s="35"/>
      <c r="G74" s="35"/>
      <c r="H74" s="35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14.4" customHeight="1">
      <c r="A75" s="33"/>
      <c r="B75" s="34"/>
      <c r="C75" s="35"/>
      <c r="D75" s="35"/>
      <c r="E75" s="344" t="str">
        <f>E7</f>
        <v>Společná zařízení Malé Výkleky - Cesta HC1</v>
      </c>
      <c r="F75" s="345"/>
      <c r="G75" s="345"/>
      <c r="H75" s="34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87</v>
      </c>
      <c r="D76" s="35"/>
      <c r="E76" s="35"/>
      <c r="F76" s="35"/>
      <c r="G76" s="35"/>
      <c r="H76" s="35"/>
      <c r="I76" s="35"/>
      <c r="J76" s="35"/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5.6" customHeight="1">
      <c r="A77" s="33"/>
      <c r="B77" s="34"/>
      <c r="C77" s="35"/>
      <c r="D77" s="35"/>
      <c r="E77" s="316" t="str">
        <f>E9</f>
        <v>SO-101 - Cesta HC1 v k.ú. Malé Výkleky</v>
      </c>
      <c r="F77" s="346"/>
      <c r="G77" s="346"/>
      <c r="H77" s="346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6.9" customHeight="1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2" customHeight="1">
      <c r="A79" s="33"/>
      <c r="B79" s="34"/>
      <c r="C79" s="28" t="s">
        <v>21</v>
      </c>
      <c r="D79" s="35"/>
      <c r="E79" s="35"/>
      <c r="F79" s="26" t="str">
        <f>F12</f>
        <v xml:space="preserve"> </v>
      </c>
      <c r="G79" s="35"/>
      <c r="H79" s="35"/>
      <c r="I79" s="28" t="s">
        <v>23</v>
      </c>
      <c r="J79" s="58" t="str">
        <f>IF(J12="","",J12)</f>
        <v>3. 2. 2021</v>
      </c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6.9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2" customFormat="1" ht="15.6" customHeight="1">
      <c r="A81" s="33"/>
      <c r="B81" s="34"/>
      <c r="C81" s="28" t="s">
        <v>25</v>
      </c>
      <c r="D81" s="35"/>
      <c r="E81" s="35"/>
      <c r="F81" s="26" t="str">
        <f>E15</f>
        <v>ČR-SPÚ, Pobočka Pardubice</v>
      </c>
      <c r="G81" s="35"/>
      <c r="H81" s="35"/>
      <c r="I81" s="28" t="s">
        <v>31</v>
      </c>
      <c r="J81" s="31" t="str">
        <f>E21</f>
        <v>GAP Pardubice s.r.o.</v>
      </c>
      <c r="K81" s="35"/>
      <c r="L81" s="105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5" s="2" customFormat="1" ht="15.6" customHeight="1">
      <c r="A82" s="33"/>
      <c r="B82" s="34"/>
      <c r="C82" s="28" t="s">
        <v>29</v>
      </c>
      <c r="D82" s="35"/>
      <c r="E82" s="35"/>
      <c r="F82" s="26" t="str">
        <f>IF(E18="","",E18)</f>
        <v>Vyplň údaj</v>
      </c>
      <c r="G82" s="35"/>
      <c r="H82" s="35"/>
      <c r="I82" s="28" t="s">
        <v>34</v>
      </c>
      <c r="J82" s="31" t="str">
        <f>E24</f>
        <v xml:space="preserve"> </v>
      </c>
      <c r="K82" s="35"/>
      <c r="L82" s="105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5" s="2" customFormat="1" ht="10.3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105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5" s="11" customFormat="1" ht="29.25" customHeight="1">
      <c r="A84" s="145"/>
      <c r="B84" s="146"/>
      <c r="C84" s="147" t="s">
        <v>100</v>
      </c>
      <c r="D84" s="148" t="s">
        <v>56</v>
      </c>
      <c r="E84" s="148" t="s">
        <v>52</v>
      </c>
      <c r="F84" s="148" t="s">
        <v>53</v>
      </c>
      <c r="G84" s="148" t="s">
        <v>101</v>
      </c>
      <c r="H84" s="148" t="s">
        <v>102</v>
      </c>
      <c r="I84" s="148" t="s">
        <v>103</v>
      </c>
      <c r="J84" s="148" t="s">
        <v>91</v>
      </c>
      <c r="K84" s="149" t="s">
        <v>104</v>
      </c>
      <c r="L84" s="150"/>
      <c r="M84" s="67" t="s">
        <v>19</v>
      </c>
      <c r="N84" s="68" t="s">
        <v>41</v>
      </c>
      <c r="O84" s="68" t="s">
        <v>105</v>
      </c>
      <c r="P84" s="68" t="s">
        <v>106</v>
      </c>
      <c r="Q84" s="68" t="s">
        <v>107</v>
      </c>
      <c r="R84" s="68" t="s">
        <v>108</v>
      </c>
      <c r="S84" s="68" t="s">
        <v>109</v>
      </c>
      <c r="T84" s="69" t="s">
        <v>110</v>
      </c>
      <c r="U84" s="145"/>
      <c r="V84" s="145"/>
      <c r="W84" s="145"/>
      <c r="X84" s="145"/>
      <c r="Y84" s="145"/>
      <c r="Z84" s="145"/>
      <c r="AA84" s="145"/>
      <c r="AB84" s="145"/>
      <c r="AC84" s="145"/>
      <c r="AD84" s="145"/>
      <c r="AE84" s="145"/>
    </row>
    <row r="85" spans="1:65" s="2" customFormat="1" ht="22.8" customHeight="1">
      <c r="A85" s="33"/>
      <c r="B85" s="34"/>
      <c r="C85" s="74" t="s">
        <v>111</v>
      </c>
      <c r="D85" s="35"/>
      <c r="E85" s="35"/>
      <c r="F85" s="35"/>
      <c r="G85" s="35"/>
      <c r="H85" s="35"/>
      <c r="I85" s="35"/>
      <c r="J85" s="151">
        <f>BK85</f>
        <v>0</v>
      </c>
      <c r="K85" s="35"/>
      <c r="L85" s="38"/>
      <c r="M85" s="70"/>
      <c r="N85" s="152"/>
      <c r="O85" s="71"/>
      <c r="P85" s="153">
        <f>P86</f>
        <v>0</v>
      </c>
      <c r="Q85" s="71"/>
      <c r="R85" s="153">
        <f>R86</f>
        <v>3569.0268569999998</v>
      </c>
      <c r="S85" s="71"/>
      <c r="T85" s="154">
        <f>T86</f>
        <v>2193.8204999999998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T85" s="16" t="s">
        <v>70</v>
      </c>
      <c r="AU85" s="16" t="s">
        <v>92</v>
      </c>
      <c r="BK85" s="155">
        <f>BK86</f>
        <v>0</v>
      </c>
    </row>
    <row r="86" spans="1:65" s="12" customFormat="1" ht="25.95" customHeight="1">
      <c r="B86" s="156"/>
      <c r="C86" s="157"/>
      <c r="D86" s="158" t="s">
        <v>70</v>
      </c>
      <c r="E86" s="159" t="s">
        <v>112</v>
      </c>
      <c r="F86" s="159" t="s">
        <v>113</v>
      </c>
      <c r="G86" s="157"/>
      <c r="H86" s="157"/>
      <c r="I86" s="160"/>
      <c r="J86" s="161">
        <f>BK86</f>
        <v>0</v>
      </c>
      <c r="K86" s="157"/>
      <c r="L86" s="162"/>
      <c r="M86" s="163"/>
      <c r="N86" s="164"/>
      <c r="O86" s="164"/>
      <c r="P86" s="165">
        <f>P87+P126+P162+P187+P215</f>
        <v>0</v>
      </c>
      <c r="Q86" s="164"/>
      <c r="R86" s="165">
        <f>R87+R126+R162+R187+R215</f>
        <v>3569.0268569999998</v>
      </c>
      <c r="S86" s="164"/>
      <c r="T86" s="166">
        <f>T87+T126+T162+T187+T215</f>
        <v>2193.8204999999998</v>
      </c>
      <c r="AR86" s="167" t="s">
        <v>79</v>
      </c>
      <c r="AT86" s="168" t="s">
        <v>70</v>
      </c>
      <c r="AU86" s="168" t="s">
        <v>71</v>
      </c>
      <c r="AY86" s="167" t="s">
        <v>114</v>
      </c>
      <c r="BK86" s="169">
        <f>BK87+BK126+BK162+BK187+BK215</f>
        <v>0</v>
      </c>
    </row>
    <row r="87" spans="1:65" s="12" customFormat="1" ht="22.8" customHeight="1">
      <c r="B87" s="156"/>
      <c r="C87" s="157"/>
      <c r="D87" s="158" t="s">
        <v>70</v>
      </c>
      <c r="E87" s="170" t="s">
        <v>79</v>
      </c>
      <c r="F87" s="170" t="s">
        <v>115</v>
      </c>
      <c r="G87" s="157"/>
      <c r="H87" s="157"/>
      <c r="I87" s="160"/>
      <c r="J87" s="171">
        <f>BK87</f>
        <v>0</v>
      </c>
      <c r="K87" s="157"/>
      <c r="L87" s="162"/>
      <c r="M87" s="163"/>
      <c r="N87" s="164"/>
      <c r="O87" s="164"/>
      <c r="P87" s="165">
        <f>SUM(P88:P125)</f>
        <v>0</v>
      </c>
      <c r="Q87" s="164"/>
      <c r="R87" s="165">
        <f>SUM(R88:R125)</f>
        <v>371.61881699999998</v>
      </c>
      <c r="S87" s="164"/>
      <c r="T87" s="166">
        <f>SUM(T88:T125)</f>
        <v>1868.85</v>
      </c>
      <c r="AR87" s="167" t="s">
        <v>79</v>
      </c>
      <c r="AT87" s="168" t="s">
        <v>70</v>
      </c>
      <c r="AU87" s="168" t="s">
        <v>79</v>
      </c>
      <c r="AY87" s="167" t="s">
        <v>114</v>
      </c>
      <c r="BK87" s="169">
        <f>SUM(BK88:BK125)</f>
        <v>0</v>
      </c>
    </row>
    <row r="88" spans="1:65" s="2" customFormat="1" ht="14.4" customHeight="1">
      <c r="A88" s="33"/>
      <c r="B88" s="34"/>
      <c r="C88" s="172" t="s">
        <v>79</v>
      </c>
      <c r="D88" s="172" t="s">
        <v>116</v>
      </c>
      <c r="E88" s="173" t="s">
        <v>117</v>
      </c>
      <c r="F88" s="174" t="s">
        <v>118</v>
      </c>
      <c r="G88" s="175" t="s">
        <v>119</v>
      </c>
      <c r="H88" s="176">
        <v>720</v>
      </c>
      <c r="I88" s="177"/>
      <c r="J88" s="178">
        <f>ROUND(I88*H88,2)</f>
        <v>0</v>
      </c>
      <c r="K88" s="174" t="s">
        <v>120</v>
      </c>
      <c r="L88" s="38"/>
      <c r="M88" s="179" t="s">
        <v>19</v>
      </c>
      <c r="N88" s="180" t="s">
        <v>42</v>
      </c>
      <c r="O88" s="63"/>
      <c r="P88" s="181">
        <f>O88*H88</f>
        <v>0</v>
      </c>
      <c r="Q88" s="181">
        <v>0</v>
      </c>
      <c r="R88" s="181">
        <f>Q88*H88</f>
        <v>0</v>
      </c>
      <c r="S88" s="181">
        <v>0.44</v>
      </c>
      <c r="T88" s="182">
        <f>S88*H88</f>
        <v>316.8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83" t="s">
        <v>121</v>
      </c>
      <c r="AT88" s="183" t="s">
        <v>116</v>
      </c>
      <c r="AU88" s="183" t="s">
        <v>82</v>
      </c>
      <c r="AY88" s="16" t="s">
        <v>114</v>
      </c>
      <c r="BE88" s="184">
        <f>IF(N88="základní",J88,0)</f>
        <v>0</v>
      </c>
      <c r="BF88" s="184">
        <f>IF(N88="snížená",J88,0)</f>
        <v>0</v>
      </c>
      <c r="BG88" s="184">
        <f>IF(N88="zákl. přenesená",J88,0)</f>
        <v>0</v>
      </c>
      <c r="BH88" s="184">
        <f>IF(N88="sníž. přenesená",J88,0)</f>
        <v>0</v>
      </c>
      <c r="BI88" s="184">
        <f>IF(N88="nulová",J88,0)</f>
        <v>0</v>
      </c>
      <c r="BJ88" s="16" t="s">
        <v>79</v>
      </c>
      <c r="BK88" s="184">
        <f>ROUND(I88*H88,2)</f>
        <v>0</v>
      </c>
      <c r="BL88" s="16" t="s">
        <v>121</v>
      </c>
      <c r="BM88" s="183" t="s">
        <v>122</v>
      </c>
    </row>
    <row r="89" spans="1:65" s="2" customFormat="1" ht="19.2">
      <c r="A89" s="33"/>
      <c r="B89" s="34"/>
      <c r="C89" s="35"/>
      <c r="D89" s="185" t="s">
        <v>123</v>
      </c>
      <c r="E89" s="35"/>
      <c r="F89" s="186" t="s">
        <v>124</v>
      </c>
      <c r="G89" s="35"/>
      <c r="H89" s="35"/>
      <c r="I89" s="187"/>
      <c r="J89" s="35"/>
      <c r="K89" s="35"/>
      <c r="L89" s="38"/>
      <c r="M89" s="188"/>
      <c r="N89" s="189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123</v>
      </c>
      <c r="AU89" s="16" t="s">
        <v>82</v>
      </c>
    </row>
    <row r="90" spans="1:65" s="2" customFormat="1" ht="19.2">
      <c r="A90" s="33"/>
      <c r="B90" s="34"/>
      <c r="C90" s="35"/>
      <c r="D90" s="185" t="s">
        <v>125</v>
      </c>
      <c r="E90" s="35"/>
      <c r="F90" s="190" t="s">
        <v>126</v>
      </c>
      <c r="G90" s="35"/>
      <c r="H90" s="35"/>
      <c r="I90" s="187"/>
      <c r="J90" s="35"/>
      <c r="K90" s="35"/>
      <c r="L90" s="38"/>
      <c r="M90" s="188"/>
      <c r="N90" s="189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125</v>
      </c>
      <c r="AU90" s="16" t="s">
        <v>82</v>
      </c>
    </row>
    <row r="91" spans="1:65" s="13" customFormat="1" ht="10.199999999999999">
      <c r="B91" s="191"/>
      <c r="C91" s="192"/>
      <c r="D91" s="185" t="s">
        <v>127</v>
      </c>
      <c r="E91" s="193" t="s">
        <v>19</v>
      </c>
      <c r="F91" s="194" t="s">
        <v>128</v>
      </c>
      <c r="G91" s="192"/>
      <c r="H91" s="195">
        <v>720</v>
      </c>
      <c r="I91" s="196"/>
      <c r="J91" s="192"/>
      <c r="K91" s="192"/>
      <c r="L91" s="197"/>
      <c r="M91" s="198"/>
      <c r="N91" s="199"/>
      <c r="O91" s="199"/>
      <c r="P91" s="199"/>
      <c r="Q91" s="199"/>
      <c r="R91" s="199"/>
      <c r="S91" s="199"/>
      <c r="T91" s="200"/>
      <c r="AT91" s="201" t="s">
        <v>127</v>
      </c>
      <c r="AU91" s="201" t="s">
        <v>82</v>
      </c>
      <c r="AV91" s="13" t="s">
        <v>82</v>
      </c>
      <c r="AW91" s="13" t="s">
        <v>33</v>
      </c>
      <c r="AX91" s="13" t="s">
        <v>79</v>
      </c>
      <c r="AY91" s="201" t="s">
        <v>114</v>
      </c>
    </row>
    <row r="92" spans="1:65" s="2" customFormat="1" ht="14.4" customHeight="1">
      <c r="A92" s="33"/>
      <c r="B92" s="34"/>
      <c r="C92" s="172" t="s">
        <v>82</v>
      </c>
      <c r="D92" s="172" t="s">
        <v>116</v>
      </c>
      <c r="E92" s="173" t="s">
        <v>129</v>
      </c>
      <c r="F92" s="174" t="s">
        <v>130</v>
      </c>
      <c r="G92" s="175" t="s">
        <v>119</v>
      </c>
      <c r="H92" s="176">
        <v>3449</v>
      </c>
      <c r="I92" s="177"/>
      <c r="J92" s="178">
        <f>ROUND(I92*H92,2)</f>
        <v>0</v>
      </c>
      <c r="K92" s="174" t="s">
        <v>120</v>
      </c>
      <c r="L92" s="38"/>
      <c r="M92" s="179" t="s">
        <v>19</v>
      </c>
      <c r="N92" s="180" t="s">
        <v>42</v>
      </c>
      <c r="O92" s="63"/>
      <c r="P92" s="181">
        <f>O92*H92</f>
        <v>0</v>
      </c>
      <c r="Q92" s="181">
        <v>0</v>
      </c>
      <c r="R92" s="181">
        <f>Q92*H92</f>
        <v>0</v>
      </c>
      <c r="S92" s="181">
        <v>0.22</v>
      </c>
      <c r="T92" s="182">
        <f>S92*H92</f>
        <v>758.78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183" t="s">
        <v>121</v>
      </c>
      <c r="AT92" s="183" t="s">
        <v>116</v>
      </c>
      <c r="AU92" s="183" t="s">
        <v>82</v>
      </c>
      <c r="AY92" s="16" t="s">
        <v>114</v>
      </c>
      <c r="BE92" s="184">
        <f>IF(N92="základní",J92,0)</f>
        <v>0</v>
      </c>
      <c r="BF92" s="184">
        <f>IF(N92="snížená",J92,0)</f>
        <v>0</v>
      </c>
      <c r="BG92" s="184">
        <f>IF(N92="zákl. přenesená",J92,0)</f>
        <v>0</v>
      </c>
      <c r="BH92" s="184">
        <f>IF(N92="sníž. přenesená",J92,0)</f>
        <v>0</v>
      </c>
      <c r="BI92" s="184">
        <f>IF(N92="nulová",J92,0)</f>
        <v>0</v>
      </c>
      <c r="BJ92" s="16" t="s">
        <v>79</v>
      </c>
      <c r="BK92" s="184">
        <f>ROUND(I92*H92,2)</f>
        <v>0</v>
      </c>
      <c r="BL92" s="16" t="s">
        <v>121</v>
      </c>
      <c r="BM92" s="183" t="s">
        <v>131</v>
      </c>
    </row>
    <row r="93" spans="1:65" s="2" customFormat="1" ht="19.2">
      <c r="A93" s="33"/>
      <c r="B93" s="34"/>
      <c r="C93" s="35"/>
      <c r="D93" s="185" t="s">
        <v>123</v>
      </c>
      <c r="E93" s="35"/>
      <c r="F93" s="186" t="s">
        <v>132</v>
      </c>
      <c r="G93" s="35"/>
      <c r="H93" s="35"/>
      <c r="I93" s="187"/>
      <c r="J93" s="35"/>
      <c r="K93" s="35"/>
      <c r="L93" s="38"/>
      <c r="M93" s="188"/>
      <c r="N93" s="189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123</v>
      </c>
      <c r="AU93" s="16" t="s">
        <v>82</v>
      </c>
    </row>
    <row r="94" spans="1:65" s="13" customFormat="1" ht="10.199999999999999">
      <c r="B94" s="191"/>
      <c r="C94" s="192"/>
      <c r="D94" s="185" t="s">
        <v>127</v>
      </c>
      <c r="E94" s="193" t="s">
        <v>19</v>
      </c>
      <c r="F94" s="194" t="s">
        <v>133</v>
      </c>
      <c r="G94" s="192"/>
      <c r="H94" s="195">
        <v>3449</v>
      </c>
      <c r="I94" s="196"/>
      <c r="J94" s="192"/>
      <c r="K94" s="192"/>
      <c r="L94" s="197"/>
      <c r="M94" s="198"/>
      <c r="N94" s="199"/>
      <c r="O94" s="199"/>
      <c r="P94" s="199"/>
      <c r="Q94" s="199"/>
      <c r="R94" s="199"/>
      <c r="S94" s="199"/>
      <c r="T94" s="200"/>
      <c r="AT94" s="201" t="s">
        <v>127</v>
      </c>
      <c r="AU94" s="201" t="s">
        <v>82</v>
      </c>
      <c r="AV94" s="13" t="s">
        <v>82</v>
      </c>
      <c r="AW94" s="13" t="s">
        <v>33</v>
      </c>
      <c r="AX94" s="13" t="s">
        <v>79</v>
      </c>
      <c r="AY94" s="201" t="s">
        <v>114</v>
      </c>
    </row>
    <row r="95" spans="1:65" s="2" customFormat="1" ht="14.4" customHeight="1">
      <c r="A95" s="33"/>
      <c r="B95" s="34"/>
      <c r="C95" s="172" t="s">
        <v>134</v>
      </c>
      <c r="D95" s="172" t="s">
        <v>116</v>
      </c>
      <c r="E95" s="173" t="s">
        <v>135</v>
      </c>
      <c r="F95" s="174" t="s">
        <v>136</v>
      </c>
      <c r="G95" s="175" t="s">
        <v>119</v>
      </c>
      <c r="H95" s="176">
        <v>3449</v>
      </c>
      <c r="I95" s="177"/>
      <c r="J95" s="178">
        <f>ROUND(I95*H95,2)</f>
        <v>0</v>
      </c>
      <c r="K95" s="174" t="s">
        <v>120</v>
      </c>
      <c r="L95" s="38"/>
      <c r="M95" s="179" t="s">
        <v>19</v>
      </c>
      <c r="N95" s="180" t="s">
        <v>42</v>
      </c>
      <c r="O95" s="63"/>
      <c r="P95" s="181">
        <f>O95*H95</f>
        <v>0</v>
      </c>
      <c r="Q95" s="181">
        <v>1.2999999999999999E-4</v>
      </c>
      <c r="R95" s="181">
        <f>Q95*H95</f>
        <v>0.44836999999999994</v>
      </c>
      <c r="S95" s="181">
        <v>0.23</v>
      </c>
      <c r="T95" s="182">
        <f>S95*H95</f>
        <v>793.27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3" t="s">
        <v>121</v>
      </c>
      <c r="AT95" s="183" t="s">
        <v>116</v>
      </c>
      <c r="AU95" s="183" t="s">
        <v>82</v>
      </c>
      <c r="AY95" s="16" t="s">
        <v>114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6" t="s">
        <v>79</v>
      </c>
      <c r="BK95" s="184">
        <f>ROUND(I95*H95,2)</f>
        <v>0</v>
      </c>
      <c r="BL95" s="16" t="s">
        <v>121</v>
      </c>
      <c r="BM95" s="183" t="s">
        <v>137</v>
      </c>
    </row>
    <row r="96" spans="1:65" s="2" customFormat="1" ht="19.2">
      <c r="A96" s="33"/>
      <c r="B96" s="34"/>
      <c r="C96" s="35"/>
      <c r="D96" s="185" t="s">
        <v>123</v>
      </c>
      <c r="E96" s="35"/>
      <c r="F96" s="186" t="s">
        <v>138</v>
      </c>
      <c r="G96" s="35"/>
      <c r="H96" s="35"/>
      <c r="I96" s="187"/>
      <c r="J96" s="35"/>
      <c r="K96" s="35"/>
      <c r="L96" s="38"/>
      <c r="M96" s="188"/>
      <c r="N96" s="189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123</v>
      </c>
      <c r="AU96" s="16" t="s">
        <v>82</v>
      </c>
    </row>
    <row r="97" spans="1:65" s="13" customFormat="1" ht="10.199999999999999">
      <c r="B97" s="191"/>
      <c r="C97" s="192"/>
      <c r="D97" s="185" t="s">
        <v>127</v>
      </c>
      <c r="E97" s="193" t="s">
        <v>19</v>
      </c>
      <c r="F97" s="194" t="s">
        <v>133</v>
      </c>
      <c r="G97" s="192"/>
      <c r="H97" s="195">
        <v>3449</v>
      </c>
      <c r="I97" s="196"/>
      <c r="J97" s="192"/>
      <c r="K97" s="192"/>
      <c r="L97" s="197"/>
      <c r="M97" s="198"/>
      <c r="N97" s="199"/>
      <c r="O97" s="199"/>
      <c r="P97" s="199"/>
      <c r="Q97" s="199"/>
      <c r="R97" s="199"/>
      <c r="S97" s="199"/>
      <c r="T97" s="200"/>
      <c r="AT97" s="201" t="s">
        <v>127</v>
      </c>
      <c r="AU97" s="201" t="s">
        <v>82</v>
      </c>
      <c r="AV97" s="13" t="s">
        <v>82</v>
      </c>
      <c r="AW97" s="13" t="s">
        <v>33</v>
      </c>
      <c r="AX97" s="13" t="s">
        <v>79</v>
      </c>
      <c r="AY97" s="201" t="s">
        <v>114</v>
      </c>
    </row>
    <row r="98" spans="1:65" s="2" customFormat="1" ht="14.4" customHeight="1">
      <c r="A98" s="33"/>
      <c r="B98" s="34"/>
      <c r="C98" s="172" t="s">
        <v>121</v>
      </c>
      <c r="D98" s="172" t="s">
        <v>116</v>
      </c>
      <c r="E98" s="173" t="s">
        <v>139</v>
      </c>
      <c r="F98" s="174" t="s">
        <v>140</v>
      </c>
      <c r="G98" s="175" t="s">
        <v>141</v>
      </c>
      <c r="H98" s="176">
        <v>206.2</v>
      </c>
      <c r="I98" s="177"/>
      <c r="J98" s="178">
        <f>ROUND(I98*H98,2)</f>
        <v>0</v>
      </c>
      <c r="K98" s="174" t="s">
        <v>120</v>
      </c>
      <c r="L98" s="38"/>
      <c r="M98" s="179" t="s">
        <v>19</v>
      </c>
      <c r="N98" s="180" t="s">
        <v>42</v>
      </c>
      <c r="O98" s="63"/>
      <c r="P98" s="181">
        <f>O98*H98</f>
        <v>0</v>
      </c>
      <c r="Q98" s="181">
        <v>0</v>
      </c>
      <c r="R98" s="181">
        <f>Q98*H98</f>
        <v>0</v>
      </c>
      <c r="S98" s="181">
        <v>0</v>
      </c>
      <c r="T98" s="182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83" t="s">
        <v>121</v>
      </c>
      <c r="AT98" s="183" t="s">
        <v>116</v>
      </c>
      <c r="AU98" s="183" t="s">
        <v>82</v>
      </c>
      <c r="AY98" s="16" t="s">
        <v>114</v>
      </c>
      <c r="BE98" s="184">
        <f>IF(N98="základní",J98,0)</f>
        <v>0</v>
      </c>
      <c r="BF98" s="184">
        <f>IF(N98="snížená",J98,0)</f>
        <v>0</v>
      </c>
      <c r="BG98" s="184">
        <f>IF(N98="zákl. přenesená",J98,0)</f>
        <v>0</v>
      </c>
      <c r="BH98" s="184">
        <f>IF(N98="sníž. přenesená",J98,0)</f>
        <v>0</v>
      </c>
      <c r="BI98" s="184">
        <f>IF(N98="nulová",J98,0)</f>
        <v>0</v>
      </c>
      <c r="BJ98" s="16" t="s">
        <v>79</v>
      </c>
      <c r="BK98" s="184">
        <f>ROUND(I98*H98,2)</f>
        <v>0</v>
      </c>
      <c r="BL98" s="16" t="s">
        <v>121</v>
      </c>
      <c r="BM98" s="183" t="s">
        <v>142</v>
      </c>
    </row>
    <row r="99" spans="1:65" s="2" customFormat="1" ht="19.2">
      <c r="A99" s="33"/>
      <c r="B99" s="34"/>
      <c r="C99" s="35"/>
      <c r="D99" s="185" t="s">
        <v>123</v>
      </c>
      <c r="E99" s="35"/>
      <c r="F99" s="186" t="s">
        <v>143</v>
      </c>
      <c r="G99" s="35"/>
      <c r="H99" s="35"/>
      <c r="I99" s="187"/>
      <c r="J99" s="35"/>
      <c r="K99" s="35"/>
      <c r="L99" s="38"/>
      <c r="M99" s="188"/>
      <c r="N99" s="189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123</v>
      </c>
      <c r="AU99" s="16" t="s">
        <v>82</v>
      </c>
    </row>
    <row r="100" spans="1:65" s="13" customFormat="1" ht="10.199999999999999">
      <c r="B100" s="191"/>
      <c r="C100" s="192"/>
      <c r="D100" s="185" t="s">
        <v>127</v>
      </c>
      <c r="E100" s="193" t="s">
        <v>19</v>
      </c>
      <c r="F100" s="194" t="s">
        <v>144</v>
      </c>
      <c r="G100" s="192"/>
      <c r="H100" s="195">
        <v>206.2</v>
      </c>
      <c r="I100" s="196"/>
      <c r="J100" s="192"/>
      <c r="K100" s="192"/>
      <c r="L100" s="197"/>
      <c r="M100" s="198"/>
      <c r="N100" s="199"/>
      <c r="O100" s="199"/>
      <c r="P100" s="199"/>
      <c r="Q100" s="199"/>
      <c r="R100" s="199"/>
      <c r="S100" s="199"/>
      <c r="T100" s="200"/>
      <c r="AT100" s="201" t="s">
        <v>127</v>
      </c>
      <c r="AU100" s="201" t="s">
        <v>82</v>
      </c>
      <c r="AV100" s="13" t="s">
        <v>82</v>
      </c>
      <c r="AW100" s="13" t="s">
        <v>33</v>
      </c>
      <c r="AX100" s="13" t="s">
        <v>79</v>
      </c>
      <c r="AY100" s="201" t="s">
        <v>114</v>
      </c>
    </row>
    <row r="101" spans="1:65" s="2" customFormat="1" ht="22.8">
      <c r="A101" s="33"/>
      <c r="B101" s="34"/>
      <c r="C101" s="172" t="s">
        <v>145</v>
      </c>
      <c r="D101" s="172" t="s">
        <v>116</v>
      </c>
      <c r="E101" s="173" t="s">
        <v>146</v>
      </c>
      <c r="F101" s="174" t="s">
        <v>147</v>
      </c>
      <c r="G101" s="175" t="s">
        <v>141</v>
      </c>
      <c r="H101" s="176">
        <v>4124</v>
      </c>
      <c r="I101" s="177"/>
      <c r="J101" s="178">
        <f>ROUND(I101*H101,2)</f>
        <v>0</v>
      </c>
      <c r="K101" s="174" t="s">
        <v>120</v>
      </c>
      <c r="L101" s="38"/>
      <c r="M101" s="179" t="s">
        <v>19</v>
      </c>
      <c r="N101" s="180" t="s">
        <v>42</v>
      </c>
      <c r="O101" s="63"/>
      <c r="P101" s="181">
        <f>O101*H101</f>
        <v>0</v>
      </c>
      <c r="Q101" s="181">
        <v>0</v>
      </c>
      <c r="R101" s="181">
        <f>Q101*H101</f>
        <v>0</v>
      </c>
      <c r="S101" s="181">
        <v>0</v>
      </c>
      <c r="T101" s="182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83" t="s">
        <v>121</v>
      </c>
      <c r="AT101" s="183" t="s">
        <v>116</v>
      </c>
      <c r="AU101" s="183" t="s">
        <v>82</v>
      </c>
      <c r="AY101" s="16" t="s">
        <v>114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16" t="s">
        <v>79</v>
      </c>
      <c r="BK101" s="184">
        <f>ROUND(I101*H101,2)</f>
        <v>0</v>
      </c>
      <c r="BL101" s="16" t="s">
        <v>121</v>
      </c>
      <c r="BM101" s="183" t="s">
        <v>148</v>
      </c>
    </row>
    <row r="102" spans="1:65" s="2" customFormat="1" ht="19.2">
      <c r="A102" s="33"/>
      <c r="B102" s="34"/>
      <c r="C102" s="35"/>
      <c r="D102" s="185" t="s">
        <v>123</v>
      </c>
      <c r="E102" s="35"/>
      <c r="F102" s="186" t="s">
        <v>149</v>
      </c>
      <c r="G102" s="35"/>
      <c r="H102" s="35"/>
      <c r="I102" s="187"/>
      <c r="J102" s="35"/>
      <c r="K102" s="35"/>
      <c r="L102" s="38"/>
      <c r="M102" s="188"/>
      <c r="N102" s="189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123</v>
      </c>
      <c r="AU102" s="16" t="s">
        <v>82</v>
      </c>
    </row>
    <row r="103" spans="1:65" s="13" customFormat="1" ht="10.199999999999999">
      <c r="B103" s="191"/>
      <c r="C103" s="192"/>
      <c r="D103" s="185" t="s">
        <v>127</v>
      </c>
      <c r="E103" s="193" t="s">
        <v>19</v>
      </c>
      <c r="F103" s="194" t="s">
        <v>150</v>
      </c>
      <c r="G103" s="192"/>
      <c r="H103" s="195">
        <v>4124</v>
      </c>
      <c r="I103" s="196"/>
      <c r="J103" s="192"/>
      <c r="K103" s="192"/>
      <c r="L103" s="197"/>
      <c r="M103" s="198"/>
      <c r="N103" s="199"/>
      <c r="O103" s="199"/>
      <c r="P103" s="199"/>
      <c r="Q103" s="199"/>
      <c r="R103" s="199"/>
      <c r="S103" s="199"/>
      <c r="T103" s="200"/>
      <c r="AT103" s="201" t="s">
        <v>127</v>
      </c>
      <c r="AU103" s="201" t="s">
        <v>82</v>
      </c>
      <c r="AV103" s="13" t="s">
        <v>82</v>
      </c>
      <c r="AW103" s="13" t="s">
        <v>33</v>
      </c>
      <c r="AX103" s="13" t="s">
        <v>79</v>
      </c>
      <c r="AY103" s="201" t="s">
        <v>114</v>
      </c>
    </row>
    <row r="104" spans="1:65" s="2" customFormat="1" ht="14.4" customHeight="1">
      <c r="A104" s="33"/>
      <c r="B104" s="34"/>
      <c r="C104" s="172" t="s">
        <v>151</v>
      </c>
      <c r="D104" s="172" t="s">
        <v>116</v>
      </c>
      <c r="E104" s="173" t="s">
        <v>152</v>
      </c>
      <c r="F104" s="174" t="s">
        <v>153</v>
      </c>
      <c r="G104" s="175" t="s">
        <v>141</v>
      </c>
      <c r="H104" s="176">
        <v>206.2</v>
      </c>
      <c r="I104" s="177"/>
      <c r="J104" s="178">
        <f>ROUND(I104*H104,2)</f>
        <v>0</v>
      </c>
      <c r="K104" s="174" t="s">
        <v>120</v>
      </c>
      <c r="L104" s="38"/>
      <c r="M104" s="179" t="s">
        <v>19</v>
      </c>
      <c r="N104" s="180" t="s">
        <v>42</v>
      </c>
      <c r="O104" s="63"/>
      <c r="P104" s="181">
        <f>O104*H104</f>
        <v>0</v>
      </c>
      <c r="Q104" s="181">
        <v>0</v>
      </c>
      <c r="R104" s="181">
        <f>Q104*H104</f>
        <v>0</v>
      </c>
      <c r="S104" s="181">
        <v>0</v>
      </c>
      <c r="T104" s="182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3" t="s">
        <v>121</v>
      </c>
      <c r="AT104" s="183" t="s">
        <v>116</v>
      </c>
      <c r="AU104" s="183" t="s">
        <v>82</v>
      </c>
      <c r="AY104" s="16" t="s">
        <v>114</v>
      </c>
      <c r="BE104" s="184">
        <f>IF(N104="základní",J104,0)</f>
        <v>0</v>
      </c>
      <c r="BF104" s="184">
        <f>IF(N104="snížená",J104,0)</f>
        <v>0</v>
      </c>
      <c r="BG104" s="184">
        <f>IF(N104="zákl. přenesená",J104,0)</f>
        <v>0</v>
      </c>
      <c r="BH104" s="184">
        <f>IF(N104="sníž. přenesená",J104,0)</f>
        <v>0</v>
      </c>
      <c r="BI104" s="184">
        <f>IF(N104="nulová",J104,0)</f>
        <v>0</v>
      </c>
      <c r="BJ104" s="16" t="s">
        <v>79</v>
      </c>
      <c r="BK104" s="184">
        <f>ROUND(I104*H104,2)</f>
        <v>0</v>
      </c>
      <c r="BL104" s="16" t="s">
        <v>121</v>
      </c>
      <c r="BM104" s="183" t="s">
        <v>154</v>
      </c>
    </row>
    <row r="105" spans="1:65" s="2" customFormat="1" ht="19.2">
      <c r="A105" s="33"/>
      <c r="B105" s="34"/>
      <c r="C105" s="35"/>
      <c r="D105" s="185" t="s">
        <v>123</v>
      </c>
      <c r="E105" s="35"/>
      <c r="F105" s="186" t="s">
        <v>155</v>
      </c>
      <c r="G105" s="35"/>
      <c r="H105" s="35"/>
      <c r="I105" s="187"/>
      <c r="J105" s="35"/>
      <c r="K105" s="35"/>
      <c r="L105" s="38"/>
      <c r="M105" s="188"/>
      <c r="N105" s="189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123</v>
      </c>
      <c r="AU105" s="16" t="s">
        <v>82</v>
      </c>
    </row>
    <row r="106" spans="1:65" s="2" customFormat="1" ht="19.2">
      <c r="A106" s="33"/>
      <c r="B106" s="34"/>
      <c r="C106" s="35"/>
      <c r="D106" s="185" t="s">
        <v>125</v>
      </c>
      <c r="E106" s="35"/>
      <c r="F106" s="190" t="s">
        <v>156</v>
      </c>
      <c r="G106" s="35"/>
      <c r="H106" s="35"/>
      <c r="I106" s="187"/>
      <c r="J106" s="35"/>
      <c r="K106" s="35"/>
      <c r="L106" s="38"/>
      <c r="M106" s="188"/>
      <c r="N106" s="189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125</v>
      </c>
      <c r="AU106" s="16" t="s">
        <v>82</v>
      </c>
    </row>
    <row r="107" spans="1:65" s="13" customFormat="1" ht="10.199999999999999">
      <c r="B107" s="191"/>
      <c r="C107" s="192"/>
      <c r="D107" s="185" t="s">
        <v>127</v>
      </c>
      <c r="E107" s="193" t="s">
        <v>19</v>
      </c>
      <c r="F107" s="194" t="s">
        <v>157</v>
      </c>
      <c r="G107" s="192"/>
      <c r="H107" s="195">
        <v>206.2</v>
      </c>
      <c r="I107" s="196"/>
      <c r="J107" s="192"/>
      <c r="K107" s="192"/>
      <c r="L107" s="197"/>
      <c r="M107" s="198"/>
      <c r="N107" s="199"/>
      <c r="O107" s="199"/>
      <c r="P107" s="199"/>
      <c r="Q107" s="199"/>
      <c r="R107" s="199"/>
      <c r="S107" s="199"/>
      <c r="T107" s="200"/>
      <c r="AT107" s="201" t="s">
        <v>127</v>
      </c>
      <c r="AU107" s="201" t="s">
        <v>82</v>
      </c>
      <c r="AV107" s="13" t="s">
        <v>82</v>
      </c>
      <c r="AW107" s="13" t="s">
        <v>33</v>
      </c>
      <c r="AX107" s="13" t="s">
        <v>79</v>
      </c>
      <c r="AY107" s="201" t="s">
        <v>114</v>
      </c>
    </row>
    <row r="108" spans="1:65" s="2" customFormat="1" ht="14.4" customHeight="1">
      <c r="A108" s="33"/>
      <c r="B108" s="34"/>
      <c r="C108" s="202" t="s">
        <v>158</v>
      </c>
      <c r="D108" s="202" t="s">
        <v>159</v>
      </c>
      <c r="E108" s="203" t="s">
        <v>160</v>
      </c>
      <c r="F108" s="204" t="s">
        <v>161</v>
      </c>
      <c r="G108" s="205" t="s">
        <v>141</v>
      </c>
      <c r="H108" s="206">
        <v>206.2</v>
      </c>
      <c r="I108" s="207"/>
      <c r="J108" s="208">
        <f>ROUND(I108*H108,2)</f>
        <v>0</v>
      </c>
      <c r="K108" s="204" t="s">
        <v>19</v>
      </c>
      <c r="L108" s="209"/>
      <c r="M108" s="210" t="s">
        <v>19</v>
      </c>
      <c r="N108" s="211" t="s">
        <v>42</v>
      </c>
      <c r="O108" s="63"/>
      <c r="P108" s="181">
        <f>O108*H108</f>
        <v>0</v>
      </c>
      <c r="Q108" s="181">
        <v>1.8</v>
      </c>
      <c r="R108" s="181">
        <f>Q108*H108</f>
        <v>371.15999999999997</v>
      </c>
      <c r="S108" s="181">
        <v>0</v>
      </c>
      <c r="T108" s="182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183" t="s">
        <v>162</v>
      </c>
      <c r="AT108" s="183" t="s">
        <v>159</v>
      </c>
      <c r="AU108" s="183" t="s">
        <v>82</v>
      </c>
      <c r="AY108" s="16" t="s">
        <v>114</v>
      </c>
      <c r="BE108" s="184">
        <f>IF(N108="základní",J108,0)</f>
        <v>0</v>
      </c>
      <c r="BF108" s="184">
        <f>IF(N108="snížená",J108,0)</f>
        <v>0</v>
      </c>
      <c r="BG108" s="184">
        <f>IF(N108="zákl. přenesená",J108,0)</f>
        <v>0</v>
      </c>
      <c r="BH108" s="184">
        <f>IF(N108="sníž. přenesená",J108,0)</f>
        <v>0</v>
      </c>
      <c r="BI108" s="184">
        <f>IF(N108="nulová",J108,0)</f>
        <v>0</v>
      </c>
      <c r="BJ108" s="16" t="s">
        <v>79</v>
      </c>
      <c r="BK108" s="184">
        <f>ROUND(I108*H108,2)</f>
        <v>0</v>
      </c>
      <c r="BL108" s="16" t="s">
        <v>121</v>
      </c>
      <c r="BM108" s="183" t="s">
        <v>163</v>
      </c>
    </row>
    <row r="109" spans="1:65" s="2" customFormat="1" ht="10.199999999999999">
      <c r="A109" s="33"/>
      <c r="B109" s="34"/>
      <c r="C109" s="35"/>
      <c r="D109" s="185" t="s">
        <v>123</v>
      </c>
      <c r="E109" s="35"/>
      <c r="F109" s="186" t="s">
        <v>161</v>
      </c>
      <c r="G109" s="35"/>
      <c r="H109" s="35"/>
      <c r="I109" s="187"/>
      <c r="J109" s="35"/>
      <c r="K109" s="35"/>
      <c r="L109" s="38"/>
      <c r="M109" s="188"/>
      <c r="N109" s="189"/>
      <c r="O109" s="63"/>
      <c r="P109" s="63"/>
      <c r="Q109" s="63"/>
      <c r="R109" s="63"/>
      <c r="S109" s="63"/>
      <c r="T109" s="64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6" t="s">
        <v>123</v>
      </c>
      <c r="AU109" s="16" t="s">
        <v>82</v>
      </c>
    </row>
    <row r="110" spans="1:65" s="2" customFormat="1" ht="14.4" customHeight="1">
      <c r="A110" s="33"/>
      <c r="B110" s="34"/>
      <c r="C110" s="172" t="s">
        <v>162</v>
      </c>
      <c r="D110" s="172" t="s">
        <v>116</v>
      </c>
      <c r="E110" s="173" t="s">
        <v>164</v>
      </c>
      <c r="F110" s="174" t="s">
        <v>165</v>
      </c>
      <c r="G110" s="175" t="s">
        <v>119</v>
      </c>
      <c r="H110" s="176">
        <v>2254</v>
      </c>
      <c r="I110" s="177"/>
      <c r="J110" s="178">
        <f>ROUND(I110*H110,2)</f>
        <v>0</v>
      </c>
      <c r="K110" s="174" t="s">
        <v>120</v>
      </c>
      <c r="L110" s="38"/>
      <c r="M110" s="179" t="s">
        <v>19</v>
      </c>
      <c r="N110" s="180" t="s">
        <v>42</v>
      </c>
      <c r="O110" s="63"/>
      <c r="P110" s="181">
        <f>O110*H110</f>
        <v>0</v>
      </c>
      <c r="Q110" s="181">
        <v>0</v>
      </c>
      <c r="R110" s="181">
        <f>Q110*H110</f>
        <v>0</v>
      </c>
      <c r="S110" s="181">
        <v>0</v>
      </c>
      <c r="T110" s="182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183" t="s">
        <v>121</v>
      </c>
      <c r="AT110" s="183" t="s">
        <v>116</v>
      </c>
      <c r="AU110" s="183" t="s">
        <v>82</v>
      </c>
      <c r="AY110" s="16" t="s">
        <v>114</v>
      </c>
      <c r="BE110" s="184">
        <f>IF(N110="základní",J110,0)</f>
        <v>0</v>
      </c>
      <c r="BF110" s="184">
        <f>IF(N110="snížená",J110,0)</f>
        <v>0</v>
      </c>
      <c r="BG110" s="184">
        <f>IF(N110="zákl. přenesená",J110,0)</f>
        <v>0</v>
      </c>
      <c r="BH110" s="184">
        <f>IF(N110="sníž. přenesená",J110,0)</f>
        <v>0</v>
      </c>
      <c r="BI110" s="184">
        <f>IF(N110="nulová",J110,0)</f>
        <v>0</v>
      </c>
      <c r="BJ110" s="16" t="s">
        <v>79</v>
      </c>
      <c r="BK110" s="184">
        <f>ROUND(I110*H110,2)</f>
        <v>0</v>
      </c>
      <c r="BL110" s="16" t="s">
        <v>121</v>
      </c>
      <c r="BM110" s="183" t="s">
        <v>166</v>
      </c>
    </row>
    <row r="111" spans="1:65" s="2" customFormat="1" ht="10.199999999999999">
      <c r="A111" s="33"/>
      <c r="B111" s="34"/>
      <c r="C111" s="35"/>
      <c r="D111" s="185" t="s">
        <v>123</v>
      </c>
      <c r="E111" s="35"/>
      <c r="F111" s="186" t="s">
        <v>167</v>
      </c>
      <c r="G111" s="35"/>
      <c r="H111" s="35"/>
      <c r="I111" s="187"/>
      <c r="J111" s="35"/>
      <c r="K111" s="35"/>
      <c r="L111" s="38"/>
      <c r="M111" s="188"/>
      <c r="N111" s="189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123</v>
      </c>
      <c r="AU111" s="16" t="s">
        <v>82</v>
      </c>
    </row>
    <row r="112" spans="1:65" s="13" customFormat="1" ht="10.199999999999999">
      <c r="B112" s="191"/>
      <c r="C112" s="192"/>
      <c r="D112" s="185" t="s">
        <v>127</v>
      </c>
      <c r="E112" s="193" t="s">
        <v>19</v>
      </c>
      <c r="F112" s="194" t="s">
        <v>168</v>
      </c>
      <c r="G112" s="192"/>
      <c r="H112" s="195">
        <v>2254</v>
      </c>
      <c r="I112" s="196"/>
      <c r="J112" s="192"/>
      <c r="K112" s="192"/>
      <c r="L112" s="197"/>
      <c r="M112" s="198"/>
      <c r="N112" s="199"/>
      <c r="O112" s="199"/>
      <c r="P112" s="199"/>
      <c r="Q112" s="199"/>
      <c r="R112" s="199"/>
      <c r="S112" s="199"/>
      <c r="T112" s="200"/>
      <c r="AT112" s="201" t="s">
        <v>127</v>
      </c>
      <c r="AU112" s="201" t="s">
        <v>82</v>
      </c>
      <c r="AV112" s="13" t="s">
        <v>82</v>
      </c>
      <c r="AW112" s="13" t="s">
        <v>33</v>
      </c>
      <c r="AX112" s="13" t="s">
        <v>79</v>
      </c>
      <c r="AY112" s="201" t="s">
        <v>114</v>
      </c>
    </row>
    <row r="113" spans="1:65" s="2" customFormat="1" ht="14.4" customHeight="1">
      <c r="A113" s="33"/>
      <c r="B113" s="34"/>
      <c r="C113" s="202" t="s">
        <v>169</v>
      </c>
      <c r="D113" s="202" t="s">
        <v>159</v>
      </c>
      <c r="E113" s="203" t="s">
        <v>170</v>
      </c>
      <c r="F113" s="204" t="s">
        <v>171</v>
      </c>
      <c r="G113" s="205" t="s">
        <v>172</v>
      </c>
      <c r="H113" s="206">
        <v>10.446999999999999</v>
      </c>
      <c r="I113" s="207"/>
      <c r="J113" s="208">
        <f>ROUND(I113*H113,2)</f>
        <v>0</v>
      </c>
      <c r="K113" s="204" t="s">
        <v>19</v>
      </c>
      <c r="L113" s="209"/>
      <c r="M113" s="210" t="s">
        <v>19</v>
      </c>
      <c r="N113" s="211" t="s">
        <v>42</v>
      </c>
      <c r="O113" s="63"/>
      <c r="P113" s="181">
        <f>O113*H113</f>
        <v>0</v>
      </c>
      <c r="Q113" s="181">
        <v>1E-3</v>
      </c>
      <c r="R113" s="181">
        <f>Q113*H113</f>
        <v>1.0447E-2</v>
      </c>
      <c r="S113" s="181">
        <v>0</v>
      </c>
      <c r="T113" s="182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83" t="s">
        <v>162</v>
      </c>
      <c r="AT113" s="183" t="s">
        <v>159</v>
      </c>
      <c r="AU113" s="183" t="s">
        <v>82</v>
      </c>
      <c r="AY113" s="16" t="s">
        <v>114</v>
      </c>
      <c r="BE113" s="184">
        <f>IF(N113="základní",J113,0)</f>
        <v>0</v>
      </c>
      <c r="BF113" s="184">
        <f>IF(N113="snížená",J113,0)</f>
        <v>0</v>
      </c>
      <c r="BG113" s="184">
        <f>IF(N113="zákl. přenesená",J113,0)</f>
        <v>0</v>
      </c>
      <c r="BH113" s="184">
        <f>IF(N113="sníž. přenesená",J113,0)</f>
        <v>0</v>
      </c>
      <c r="BI113" s="184">
        <f>IF(N113="nulová",J113,0)</f>
        <v>0</v>
      </c>
      <c r="BJ113" s="16" t="s">
        <v>79</v>
      </c>
      <c r="BK113" s="184">
        <f>ROUND(I113*H113,2)</f>
        <v>0</v>
      </c>
      <c r="BL113" s="16" t="s">
        <v>121</v>
      </c>
      <c r="BM113" s="183" t="s">
        <v>173</v>
      </c>
    </row>
    <row r="114" spans="1:65" s="2" customFormat="1" ht="10.199999999999999">
      <c r="A114" s="33"/>
      <c r="B114" s="34"/>
      <c r="C114" s="35"/>
      <c r="D114" s="185" t="s">
        <v>123</v>
      </c>
      <c r="E114" s="35"/>
      <c r="F114" s="186" t="s">
        <v>174</v>
      </c>
      <c r="G114" s="35"/>
      <c r="H114" s="35"/>
      <c r="I114" s="187"/>
      <c r="J114" s="35"/>
      <c r="K114" s="35"/>
      <c r="L114" s="38"/>
      <c r="M114" s="188"/>
      <c r="N114" s="189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123</v>
      </c>
      <c r="AU114" s="16" t="s">
        <v>82</v>
      </c>
    </row>
    <row r="115" spans="1:65" s="2" customFormat="1" ht="86.4">
      <c r="A115" s="33"/>
      <c r="B115" s="34"/>
      <c r="C115" s="35"/>
      <c r="D115" s="185" t="s">
        <v>125</v>
      </c>
      <c r="E115" s="35"/>
      <c r="F115" s="190" t="s">
        <v>175</v>
      </c>
      <c r="G115" s="35"/>
      <c r="H115" s="35"/>
      <c r="I115" s="187"/>
      <c r="J115" s="35"/>
      <c r="K115" s="35"/>
      <c r="L115" s="38"/>
      <c r="M115" s="188"/>
      <c r="N115" s="189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125</v>
      </c>
      <c r="AU115" s="16" t="s">
        <v>82</v>
      </c>
    </row>
    <row r="116" spans="1:65" s="13" customFormat="1" ht="10.199999999999999">
      <c r="B116" s="191"/>
      <c r="C116" s="192"/>
      <c r="D116" s="185" t="s">
        <v>127</v>
      </c>
      <c r="E116" s="193" t="s">
        <v>19</v>
      </c>
      <c r="F116" s="194" t="s">
        <v>176</v>
      </c>
      <c r="G116" s="192"/>
      <c r="H116" s="195">
        <v>10.446999999999999</v>
      </c>
      <c r="I116" s="196"/>
      <c r="J116" s="192"/>
      <c r="K116" s="192"/>
      <c r="L116" s="197"/>
      <c r="M116" s="198"/>
      <c r="N116" s="199"/>
      <c r="O116" s="199"/>
      <c r="P116" s="199"/>
      <c r="Q116" s="199"/>
      <c r="R116" s="199"/>
      <c r="S116" s="199"/>
      <c r="T116" s="200"/>
      <c r="AT116" s="201" t="s">
        <v>127</v>
      </c>
      <c r="AU116" s="201" t="s">
        <v>82</v>
      </c>
      <c r="AV116" s="13" t="s">
        <v>82</v>
      </c>
      <c r="AW116" s="13" t="s">
        <v>33</v>
      </c>
      <c r="AX116" s="13" t="s">
        <v>79</v>
      </c>
      <c r="AY116" s="201" t="s">
        <v>114</v>
      </c>
    </row>
    <row r="117" spans="1:65" s="2" customFormat="1" ht="14.4" customHeight="1">
      <c r="A117" s="33"/>
      <c r="B117" s="34"/>
      <c r="C117" s="172" t="s">
        <v>177</v>
      </c>
      <c r="D117" s="172" t="s">
        <v>116</v>
      </c>
      <c r="E117" s="173" t="s">
        <v>178</v>
      </c>
      <c r="F117" s="174" t="s">
        <v>179</v>
      </c>
      <c r="G117" s="175" t="s">
        <v>119</v>
      </c>
      <c r="H117" s="176">
        <v>3071</v>
      </c>
      <c r="I117" s="177"/>
      <c r="J117" s="178">
        <f>ROUND(I117*H117,2)</f>
        <v>0</v>
      </c>
      <c r="K117" s="174" t="s">
        <v>120</v>
      </c>
      <c r="L117" s="38"/>
      <c r="M117" s="179" t="s">
        <v>19</v>
      </c>
      <c r="N117" s="180" t="s">
        <v>42</v>
      </c>
      <c r="O117" s="63"/>
      <c r="P117" s="181">
        <f>O117*H117</f>
        <v>0</v>
      </c>
      <c r="Q117" s="181">
        <v>0</v>
      </c>
      <c r="R117" s="181">
        <f>Q117*H117</f>
        <v>0</v>
      </c>
      <c r="S117" s="181">
        <v>0</v>
      </c>
      <c r="T117" s="182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83" t="s">
        <v>121</v>
      </c>
      <c r="AT117" s="183" t="s">
        <v>116</v>
      </c>
      <c r="AU117" s="183" t="s">
        <v>82</v>
      </c>
      <c r="AY117" s="16" t="s">
        <v>114</v>
      </c>
      <c r="BE117" s="184">
        <f>IF(N117="základní",J117,0)</f>
        <v>0</v>
      </c>
      <c r="BF117" s="184">
        <f>IF(N117="snížená",J117,0)</f>
        <v>0</v>
      </c>
      <c r="BG117" s="184">
        <f>IF(N117="zákl. přenesená",J117,0)</f>
        <v>0</v>
      </c>
      <c r="BH117" s="184">
        <f>IF(N117="sníž. přenesená",J117,0)</f>
        <v>0</v>
      </c>
      <c r="BI117" s="184">
        <f>IF(N117="nulová",J117,0)</f>
        <v>0</v>
      </c>
      <c r="BJ117" s="16" t="s">
        <v>79</v>
      </c>
      <c r="BK117" s="184">
        <f>ROUND(I117*H117,2)</f>
        <v>0</v>
      </c>
      <c r="BL117" s="16" t="s">
        <v>121</v>
      </c>
      <c r="BM117" s="183" t="s">
        <v>180</v>
      </c>
    </row>
    <row r="118" spans="1:65" s="2" customFormat="1" ht="10.199999999999999">
      <c r="A118" s="33"/>
      <c r="B118" s="34"/>
      <c r="C118" s="35"/>
      <c r="D118" s="185" t="s">
        <v>123</v>
      </c>
      <c r="E118" s="35"/>
      <c r="F118" s="186" t="s">
        <v>181</v>
      </c>
      <c r="G118" s="35"/>
      <c r="H118" s="35"/>
      <c r="I118" s="187"/>
      <c r="J118" s="35"/>
      <c r="K118" s="35"/>
      <c r="L118" s="38"/>
      <c r="M118" s="188"/>
      <c r="N118" s="189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123</v>
      </c>
      <c r="AU118" s="16" t="s">
        <v>82</v>
      </c>
    </row>
    <row r="119" spans="1:65" s="13" customFormat="1" ht="10.199999999999999">
      <c r="B119" s="191"/>
      <c r="C119" s="192"/>
      <c r="D119" s="185" t="s">
        <v>127</v>
      </c>
      <c r="E119" s="193" t="s">
        <v>19</v>
      </c>
      <c r="F119" s="194" t="s">
        <v>182</v>
      </c>
      <c r="G119" s="192"/>
      <c r="H119" s="195">
        <v>3071</v>
      </c>
      <c r="I119" s="196"/>
      <c r="J119" s="192"/>
      <c r="K119" s="192"/>
      <c r="L119" s="197"/>
      <c r="M119" s="198"/>
      <c r="N119" s="199"/>
      <c r="O119" s="199"/>
      <c r="P119" s="199"/>
      <c r="Q119" s="199"/>
      <c r="R119" s="199"/>
      <c r="S119" s="199"/>
      <c r="T119" s="200"/>
      <c r="AT119" s="201" t="s">
        <v>127</v>
      </c>
      <c r="AU119" s="201" t="s">
        <v>82</v>
      </c>
      <c r="AV119" s="13" t="s">
        <v>82</v>
      </c>
      <c r="AW119" s="13" t="s">
        <v>33</v>
      </c>
      <c r="AX119" s="13" t="s">
        <v>79</v>
      </c>
      <c r="AY119" s="201" t="s">
        <v>114</v>
      </c>
    </row>
    <row r="120" spans="1:65" s="2" customFormat="1" ht="14.4" customHeight="1">
      <c r="A120" s="33"/>
      <c r="B120" s="34"/>
      <c r="C120" s="172" t="s">
        <v>183</v>
      </c>
      <c r="D120" s="172" t="s">
        <v>116</v>
      </c>
      <c r="E120" s="173" t="s">
        <v>184</v>
      </c>
      <c r="F120" s="174" t="s">
        <v>185</v>
      </c>
      <c r="G120" s="175" t="s">
        <v>119</v>
      </c>
      <c r="H120" s="176">
        <v>2254</v>
      </c>
      <c r="I120" s="177"/>
      <c r="J120" s="178">
        <f>ROUND(I120*H120,2)</f>
        <v>0</v>
      </c>
      <c r="K120" s="174" t="s">
        <v>120</v>
      </c>
      <c r="L120" s="38"/>
      <c r="M120" s="179" t="s">
        <v>19</v>
      </c>
      <c r="N120" s="180" t="s">
        <v>42</v>
      </c>
      <c r="O120" s="63"/>
      <c r="P120" s="181">
        <f>O120*H120</f>
        <v>0</v>
      </c>
      <c r="Q120" s="181">
        <v>0</v>
      </c>
      <c r="R120" s="181">
        <f>Q120*H120</f>
        <v>0</v>
      </c>
      <c r="S120" s="181">
        <v>0</v>
      </c>
      <c r="T120" s="182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183" t="s">
        <v>121</v>
      </c>
      <c r="AT120" s="183" t="s">
        <v>116</v>
      </c>
      <c r="AU120" s="183" t="s">
        <v>82</v>
      </c>
      <c r="AY120" s="16" t="s">
        <v>114</v>
      </c>
      <c r="BE120" s="184">
        <f>IF(N120="základní",J120,0)</f>
        <v>0</v>
      </c>
      <c r="BF120" s="184">
        <f>IF(N120="snížená",J120,0)</f>
        <v>0</v>
      </c>
      <c r="BG120" s="184">
        <f>IF(N120="zákl. přenesená",J120,0)</f>
        <v>0</v>
      </c>
      <c r="BH120" s="184">
        <f>IF(N120="sníž. přenesená",J120,0)</f>
        <v>0</v>
      </c>
      <c r="BI120" s="184">
        <f>IF(N120="nulová",J120,0)</f>
        <v>0</v>
      </c>
      <c r="BJ120" s="16" t="s">
        <v>79</v>
      </c>
      <c r="BK120" s="184">
        <f>ROUND(I120*H120,2)</f>
        <v>0</v>
      </c>
      <c r="BL120" s="16" t="s">
        <v>121</v>
      </c>
      <c r="BM120" s="183" t="s">
        <v>186</v>
      </c>
    </row>
    <row r="121" spans="1:65" s="2" customFormat="1" ht="19.2">
      <c r="A121" s="33"/>
      <c r="B121" s="34"/>
      <c r="C121" s="35"/>
      <c r="D121" s="185" t="s">
        <v>123</v>
      </c>
      <c r="E121" s="35"/>
      <c r="F121" s="186" t="s">
        <v>187</v>
      </c>
      <c r="G121" s="35"/>
      <c r="H121" s="35"/>
      <c r="I121" s="187"/>
      <c r="J121" s="35"/>
      <c r="K121" s="35"/>
      <c r="L121" s="38"/>
      <c r="M121" s="188"/>
      <c r="N121" s="189"/>
      <c r="O121" s="63"/>
      <c r="P121" s="63"/>
      <c r="Q121" s="63"/>
      <c r="R121" s="63"/>
      <c r="S121" s="63"/>
      <c r="T121" s="64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123</v>
      </c>
      <c r="AU121" s="16" t="s">
        <v>82</v>
      </c>
    </row>
    <row r="122" spans="1:65" s="13" customFormat="1" ht="10.199999999999999">
      <c r="B122" s="191"/>
      <c r="C122" s="192"/>
      <c r="D122" s="185" t="s">
        <v>127</v>
      </c>
      <c r="E122" s="193" t="s">
        <v>19</v>
      </c>
      <c r="F122" s="194" t="s">
        <v>168</v>
      </c>
      <c r="G122" s="192"/>
      <c r="H122" s="195">
        <v>2254</v>
      </c>
      <c r="I122" s="196"/>
      <c r="J122" s="192"/>
      <c r="K122" s="192"/>
      <c r="L122" s="197"/>
      <c r="M122" s="198"/>
      <c r="N122" s="199"/>
      <c r="O122" s="199"/>
      <c r="P122" s="199"/>
      <c r="Q122" s="199"/>
      <c r="R122" s="199"/>
      <c r="S122" s="199"/>
      <c r="T122" s="200"/>
      <c r="AT122" s="201" t="s">
        <v>127</v>
      </c>
      <c r="AU122" s="201" t="s">
        <v>82</v>
      </c>
      <c r="AV122" s="13" t="s">
        <v>82</v>
      </c>
      <c r="AW122" s="13" t="s">
        <v>33</v>
      </c>
      <c r="AX122" s="13" t="s">
        <v>79</v>
      </c>
      <c r="AY122" s="201" t="s">
        <v>114</v>
      </c>
    </row>
    <row r="123" spans="1:65" s="2" customFormat="1" ht="14.4" customHeight="1">
      <c r="A123" s="33"/>
      <c r="B123" s="34"/>
      <c r="C123" s="172" t="s">
        <v>188</v>
      </c>
      <c r="D123" s="172" t="s">
        <v>116</v>
      </c>
      <c r="E123" s="173" t="s">
        <v>189</v>
      </c>
      <c r="F123" s="174" t="s">
        <v>190</v>
      </c>
      <c r="G123" s="175" t="s">
        <v>119</v>
      </c>
      <c r="H123" s="176">
        <v>2254</v>
      </c>
      <c r="I123" s="177"/>
      <c r="J123" s="178">
        <f>ROUND(I123*H123,2)</f>
        <v>0</v>
      </c>
      <c r="K123" s="174" t="s">
        <v>120</v>
      </c>
      <c r="L123" s="38"/>
      <c r="M123" s="179" t="s">
        <v>19</v>
      </c>
      <c r="N123" s="180" t="s">
        <v>42</v>
      </c>
      <c r="O123" s="63"/>
      <c r="P123" s="181">
        <f>O123*H123</f>
        <v>0</v>
      </c>
      <c r="Q123" s="181">
        <v>0</v>
      </c>
      <c r="R123" s="181">
        <f>Q123*H123</f>
        <v>0</v>
      </c>
      <c r="S123" s="181">
        <v>0</v>
      </c>
      <c r="T123" s="182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183" t="s">
        <v>121</v>
      </c>
      <c r="AT123" s="183" t="s">
        <v>116</v>
      </c>
      <c r="AU123" s="183" t="s">
        <v>82</v>
      </c>
      <c r="AY123" s="16" t="s">
        <v>114</v>
      </c>
      <c r="BE123" s="184">
        <f>IF(N123="základní",J123,0)</f>
        <v>0</v>
      </c>
      <c r="BF123" s="184">
        <f>IF(N123="snížená",J123,0)</f>
        <v>0</v>
      </c>
      <c r="BG123" s="184">
        <f>IF(N123="zákl. přenesená",J123,0)</f>
        <v>0</v>
      </c>
      <c r="BH123" s="184">
        <f>IF(N123="sníž. přenesená",J123,0)</f>
        <v>0</v>
      </c>
      <c r="BI123" s="184">
        <f>IF(N123="nulová",J123,0)</f>
        <v>0</v>
      </c>
      <c r="BJ123" s="16" t="s">
        <v>79</v>
      </c>
      <c r="BK123" s="184">
        <f>ROUND(I123*H123,2)</f>
        <v>0</v>
      </c>
      <c r="BL123" s="16" t="s">
        <v>121</v>
      </c>
      <c r="BM123" s="183" t="s">
        <v>191</v>
      </c>
    </row>
    <row r="124" spans="1:65" s="2" customFormat="1" ht="10.199999999999999">
      <c r="A124" s="33"/>
      <c r="B124" s="34"/>
      <c r="C124" s="35"/>
      <c r="D124" s="185" t="s">
        <v>123</v>
      </c>
      <c r="E124" s="35"/>
      <c r="F124" s="186" t="s">
        <v>192</v>
      </c>
      <c r="G124" s="35"/>
      <c r="H124" s="35"/>
      <c r="I124" s="187"/>
      <c r="J124" s="35"/>
      <c r="K124" s="35"/>
      <c r="L124" s="38"/>
      <c r="M124" s="188"/>
      <c r="N124" s="189"/>
      <c r="O124" s="63"/>
      <c r="P124" s="63"/>
      <c r="Q124" s="63"/>
      <c r="R124" s="63"/>
      <c r="S124" s="63"/>
      <c r="T124" s="64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123</v>
      </c>
      <c r="AU124" s="16" t="s">
        <v>82</v>
      </c>
    </row>
    <row r="125" spans="1:65" s="13" customFormat="1" ht="10.199999999999999">
      <c r="B125" s="191"/>
      <c r="C125" s="192"/>
      <c r="D125" s="185" t="s">
        <v>127</v>
      </c>
      <c r="E125" s="193" t="s">
        <v>19</v>
      </c>
      <c r="F125" s="194" t="s">
        <v>168</v>
      </c>
      <c r="G125" s="192"/>
      <c r="H125" s="195">
        <v>2254</v>
      </c>
      <c r="I125" s="196"/>
      <c r="J125" s="192"/>
      <c r="K125" s="192"/>
      <c r="L125" s="197"/>
      <c r="M125" s="198"/>
      <c r="N125" s="199"/>
      <c r="O125" s="199"/>
      <c r="P125" s="199"/>
      <c r="Q125" s="199"/>
      <c r="R125" s="199"/>
      <c r="S125" s="199"/>
      <c r="T125" s="200"/>
      <c r="AT125" s="201" t="s">
        <v>127</v>
      </c>
      <c r="AU125" s="201" t="s">
        <v>82</v>
      </c>
      <c r="AV125" s="13" t="s">
        <v>82</v>
      </c>
      <c r="AW125" s="13" t="s">
        <v>33</v>
      </c>
      <c r="AX125" s="13" t="s">
        <v>79</v>
      </c>
      <c r="AY125" s="201" t="s">
        <v>114</v>
      </c>
    </row>
    <row r="126" spans="1:65" s="12" customFormat="1" ht="22.8" customHeight="1">
      <c r="B126" s="156"/>
      <c r="C126" s="157"/>
      <c r="D126" s="158" t="s">
        <v>70</v>
      </c>
      <c r="E126" s="170" t="s">
        <v>145</v>
      </c>
      <c r="F126" s="170" t="s">
        <v>193</v>
      </c>
      <c r="G126" s="157"/>
      <c r="H126" s="157"/>
      <c r="I126" s="160"/>
      <c r="J126" s="171">
        <f>BK126</f>
        <v>0</v>
      </c>
      <c r="K126" s="157"/>
      <c r="L126" s="162"/>
      <c r="M126" s="163"/>
      <c r="N126" s="164"/>
      <c r="O126" s="164"/>
      <c r="P126" s="165">
        <f>SUM(P127:P161)</f>
        <v>0</v>
      </c>
      <c r="Q126" s="164"/>
      <c r="R126" s="165">
        <f>SUM(R127:R161)</f>
        <v>3197.4038399999999</v>
      </c>
      <c r="S126" s="164"/>
      <c r="T126" s="166">
        <f>SUM(T127:T161)</f>
        <v>0</v>
      </c>
      <c r="AR126" s="167" t="s">
        <v>79</v>
      </c>
      <c r="AT126" s="168" t="s">
        <v>70</v>
      </c>
      <c r="AU126" s="168" t="s">
        <v>79</v>
      </c>
      <c r="AY126" s="167" t="s">
        <v>114</v>
      </c>
      <c r="BK126" s="169">
        <f>SUM(BK127:BK161)</f>
        <v>0</v>
      </c>
    </row>
    <row r="127" spans="1:65" s="2" customFormat="1" ht="19.8" customHeight="1">
      <c r="A127" s="33"/>
      <c r="B127" s="34"/>
      <c r="C127" s="172" t="s">
        <v>194</v>
      </c>
      <c r="D127" s="172" t="s">
        <v>116</v>
      </c>
      <c r="E127" s="173" t="s">
        <v>195</v>
      </c>
      <c r="F127" s="174" t="s">
        <v>196</v>
      </c>
      <c r="G127" s="175" t="s">
        <v>119</v>
      </c>
      <c r="H127" s="176">
        <v>1536</v>
      </c>
      <c r="I127" s="177"/>
      <c r="J127" s="178">
        <f>ROUND(I127*H127,2)</f>
        <v>0</v>
      </c>
      <c r="K127" s="174" t="s">
        <v>120</v>
      </c>
      <c r="L127" s="38"/>
      <c r="M127" s="179" t="s">
        <v>19</v>
      </c>
      <c r="N127" s="180" t="s">
        <v>42</v>
      </c>
      <c r="O127" s="63"/>
      <c r="P127" s="181">
        <f>O127*H127</f>
        <v>0</v>
      </c>
      <c r="Q127" s="181">
        <v>0</v>
      </c>
      <c r="R127" s="181">
        <f>Q127*H127</f>
        <v>0</v>
      </c>
      <c r="S127" s="181">
        <v>0</v>
      </c>
      <c r="T127" s="182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183" t="s">
        <v>121</v>
      </c>
      <c r="AT127" s="183" t="s">
        <v>116</v>
      </c>
      <c r="AU127" s="183" t="s">
        <v>82</v>
      </c>
      <c r="AY127" s="16" t="s">
        <v>114</v>
      </c>
      <c r="BE127" s="184">
        <f>IF(N127="základní",J127,0)</f>
        <v>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6" t="s">
        <v>79</v>
      </c>
      <c r="BK127" s="184">
        <f>ROUND(I127*H127,2)</f>
        <v>0</v>
      </c>
      <c r="BL127" s="16" t="s">
        <v>121</v>
      </c>
      <c r="BM127" s="183" t="s">
        <v>197</v>
      </c>
    </row>
    <row r="128" spans="1:65" s="2" customFormat="1" ht="28.8">
      <c r="A128" s="33"/>
      <c r="B128" s="34"/>
      <c r="C128" s="35"/>
      <c r="D128" s="185" t="s">
        <v>123</v>
      </c>
      <c r="E128" s="35"/>
      <c r="F128" s="186" t="s">
        <v>198</v>
      </c>
      <c r="G128" s="35"/>
      <c r="H128" s="35"/>
      <c r="I128" s="187"/>
      <c r="J128" s="35"/>
      <c r="K128" s="35"/>
      <c r="L128" s="38"/>
      <c r="M128" s="188"/>
      <c r="N128" s="189"/>
      <c r="O128" s="63"/>
      <c r="P128" s="63"/>
      <c r="Q128" s="63"/>
      <c r="R128" s="63"/>
      <c r="S128" s="63"/>
      <c r="T128" s="64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123</v>
      </c>
      <c r="AU128" s="16" t="s">
        <v>82</v>
      </c>
    </row>
    <row r="129" spans="1:65" s="2" customFormat="1" ht="19.2">
      <c r="A129" s="33"/>
      <c r="B129" s="34"/>
      <c r="C129" s="35"/>
      <c r="D129" s="185" t="s">
        <v>125</v>
      </c>
      <c r="E129" s="35"/>
      <c r="F129" s="190" t="s">
        <v>199</v>
      </c>
      <c r="G129" s="35"/>
      <c r="H129" s="35"/>
      <c r="I129" s="187"/>
      <c r="J129" s="35"/>
      <c r="K129" s="35"/>
      <c r="L129" s="38"/>
      <c r="M129" s="188"/>
      <c r="N129" s="189"/>
      <c r="O129" s="63"/>
      <c r="P129" s="63"/>
      <c r="Q129" s="63"/>
      <c r="R129" s="63"/>
      <c r="S129" s="63"/>
      <c r="T129" s="64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125</v>
      </c>
      <c r="AU129" s="16" t="s">
        <v>82</v>
      </c>
    </row>
    <row r="130" spans="1:65" s="13" customFormat="1" ht="10.199999999999999">
      <c r="B130" s="191"/>
      <c r="C130" s="192"/>
      <c r="D130" s="185" t="s">
        <v>127</v>
      </c>
      <c r="E130" s="193" t="s">
        <v>19</v>
      </c>
      <c r="F130" s="194" t="s">
        <v>200</v>
      </c>
      <c r="G130" s="192"/>
      <c r="H130" s="195">
        <v>1536</v>
      </c>
      <c r="I130" s="196"/>
      <c r="J130" s="192"/>
      <c r="K130" s="192"/>
      <c r="L130" s="197"/>
      <c r="M130" s="198"/>
      <c r="N130" s="199"/>
      <c r="O130" s="199"/>
      <c r="P130" s="199"/>
      <c r="Q130" s="199"/>
      <c r="R130" s="199"/>
      <c r="S130" s="199"/>
      <c r="T130" s="200"/>
      <c r="AT130" s="201" t="s">
        <v>127</v>
      </c>
      <c r="AU130" s="201" t="s">
        <v>82</v>
      </c>
      <c r="AV130" s="13" t="s">
        <v>82</v>
      </c>
      <c r="AW130" s="13" t="s">
        <v>33</v>
      </c>
      <c r="AX130" s="13" t="s">
        <v>79</v>
      </c>
      <c r="AY130" s="201" t="s">
        <v>114</v>
      </c>
    </row>
    <row r="131" spans="1:65" s="2" customFormat="1" ht="14.4" customHeight="1">
      <c r="A131" s="33"/>
      <c r="B131" s="34"/>
      <c r="C131" s="202" t="s">
        <v>201</v>
      </c>
      <c r="D131" s="202" t="s">
        <v>159</v>
      </c>
      <c r="E131" s="203" t="s">
        <v>202</v>
      </c>
      <c r="F131" s="204" t="s">
        <v>203</v>
      </c>
      <c r="G131" s="205" t="s">
        <v>204</v>
      </c>
      <c r="H131" s="206">
        <v>32.625</v>
      </c>
      <c r="I131" s="207"/>
      <c r="J131" s="208">
        <f>ROUND(I131*H131,2)</f>
        <v>0</v>
      </c>
      <c r="K131" s="204" t="s">
        <v>120</v>
      </c>
      <c r="L131" s="209"/>
      <c r="M131" s="210" t="s">
        <v>19</v>
      </c>
      <c r="N131" s="211" t="s">
        <v>42</v>
      </c>
      <c r="O131" s="63"/>
      <c r="P131" s="181">
        <f>O131*H131</f>
        <v>0</v>
      </c>
      <c r="Q131" s="181">
        <v>1</v>
      </c>
      <c r="R131" s="181">
        <f>Q131*H131</f>
        <v>32.625</v>
      </c>
      <c r="S131" s="181">
        <v>0</v>
      </c>
      <c r="T131" s="18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83" t="s">
        <v>162</v>
      </c>
      <c r="AT131" s="183" t="s">
        <v>159</v>
      </c>
      <c r="AU131" s="183" t="s">
        <v>82</v>
      </c>
      <c r="AY131" s="16" t="s">
        <v>114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6" t="s">
        <v>79</v>
      </c>
      <c r="BK131" s="184">
        <f>ROUND(I131*H131,2)</f>
        <v>0</v>
      </c>
      <c r="BL131" s="16" t="s">
        <v>121</v>
      </c>
      <c r="BM131" s="183" t="s">
        <v>205</v>
      </c>
    </row>
    <row r="132" spans="1:65" s="2" customFormat="1" ht="10.199999999999999">
      <c r="A132" s="33"/>
      <c r="B132" s="34"/>
      <c r="C132" s="35"/>
      <c r="D132" s="185" t="s">
        <v>123</v>
      </c>
      <c r="E132" s="35"/>
      <c r="F132" s="186" t="s">
        <v>203</v>
      </c>
      <c r="G132" s="35"/>
      <c r="H132" s="35"/>
      <c r="I132" s="187"/>
      <c r="J132" s="35"/>
      <c r="K132" s="35"/>
      <c r="L132" s="38"/>
      <c r="M132" s="188"/>
      <c r="N132" s="189"/>
      <c r="O132" s="63"/>
      <c r="P132" s="63"/>
      <c r="Q132" s="63"/>
      <c r="R132" s="63"/>
      <c r="S132" s="63"/>
      <c r="T132" s="64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123</v>
      </c>
      <c r="AU132" s="16" t="s">
        <v>82</v>
      </c>
    </row>
    <row r="133" spans="1:65" s="13" customFormat="1" ht="10.199999999999999">
      <c r="B133" s="191"/>
      <c r="C133" s="192"/>
      <c r="D133" s="185" t="s">
        <v>127</v>
      </c>
      <c r="E133" s="193" t="s">
        <v>19</v>
      </c>
      <c r="F133" s="194" t="s">
        <v>206</v>
      </c>
      <c r="G133" s="192"/>
      <c r="H133" s="195">
        <v>32.625</v>
      </c>
      <c r="I133" s="196"/>
      <c r="J133" s="192"/>
      <c r="K133" s="192"/>
      <c r="L133" s="197"/>
      <c r="M133" s="198"/>
      <c r="N133" s="199"/>
      <c r="O133" s="199"/>
      <c r="P133" s="199"/>
      <c r="Q133" s="199"/>
      <c r="R133" s="199"/>
      <c r="S133" s="199"/>
      <c r="T133" s="200"/>
      <c r="AT133" s="201" t="s">
        <v>127</v>
      </c>
      <c r="AU133" s="201" t="s">
        <v>82</v>
      </c>
      <c r="AV133" s="13" t="s">
        <v>82</v>
      </c>
      <c r="AW133" s="13" t="s">
        <v>33</v>
      </c>
      <c r="AX133" s="13" t="s">
        <v>79</v>
      </c>
      <c r="AY133" s="201" t="s">
        <v>114</v>
      </c>
    </row>
    <row r="134" spans="1:65" s="2" customFormat="1" ht="14.4" customHeight="1">
      <c r="A134" s="33"/>
      <c r="B134" s="34"/>
      <c r="C134" s="172" t="s">
        <v>8</v>
      </c>
      <c r="D134" s="172" t="s">
        <v>116</v>
      </c>
      <c r="E134" s="173" t="s">
        <v>207</v>
      </c>
      <c r="F134" s="174" t="s">
        <v>208</v>
      </c>
      <c r="G134" s="175" t="s">
        <v>119</v>
      </c>
      <c r="H134" s="176">
        <v>2947</v>
      </c>
      <c r="I134" s="177"/>
      <c r="J134" s="178">
        <f>ROUND(I134*H134,2)</f>
        <v>0</v>
      </c>
      <c r="K134" s="174" t="s">
        <v>120</v>
      </c>
      <c r="L134" s="38"/>
      <c r="M134" s="179" t="s">
        <v>19</v>
      </c>
      <c r="N134" s="180" t="s">
        <v>42</v>
      </c>
      <c r="O134" s="63"/>
      <c r="P134" s="181">
        <f>O134*H134</f>
        <v>0</v>
      </c>
      <c r="Q134" s="181">
        <v>0.34499999999999997</v>
      </c>
      <c r="R134" s="181">
        <f>Q134*H134</f>
        <v>1016.7149999999999</v>
      </c>
      <c r="S134" s="181">
        <v>0</v>
      </c>
      <c r="T134" s="18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183" t="s">
        <v>121</v>
      </c>
      <c r="AT134" s="183" t="s">
        <v>116</v>
      </c>
      <c r="AU134" s="183" t="s">
        <v>82</v>
      </c>
      <c r="AY134" s="16" t="s">
        <v>114</v>
      </c>
      <c r="BE134" s="184">
        <f>IF(N134="základní",J134,0)</f>
        <v>0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6" t="s">
        <v>79</v>
      </c>
      <c r="BK134" s="184">
        <f>ROUND(I134*H134,2)</f>
        <v>0</v>
      </c>
      <c r="BL134" s="16" t="s">
        <v>121</v>
      </c>
      <c r="BM134" s="183" t="s">
        <v>209</v>
      </c>
    </row>
    <row r="135" spans="1:65" s="2" customFormat="1" ht="10.199999999999999">
      <c r="A135" s="33"/>
      <c r="B135" s="34"/>
      <c r="C135" s="35"/>
      <c r="D135" s="185" t="s">
        <v>123</v>
      </c>
      <c r="E135" s="35"/>
      <c r="F135" s="186" t="s">
        <v>210</v>
      </c>
      <c r="G135" s="35"/>
      <c r="H135" s="35"/>
      <c r="I135" s="187"/>
      <c r="J135" s="35"/>
      <c r="K135" s="35"/>
      <c r="L135" s="38"/>
      <c r="M135" s="188"/>
      <c r="N135" s="189"/>
      <c r="O135" s="63"/>
      <c r="P135" s="63"/>
      <c r="Q135" s="63"/>
      <c r="R135" s="63"/>
      <c r="S135" s="63"/>
      <c r="T135" s="64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123</v>
      </c>
      <c r="AU135" s="16" t="s">
        <v>82</v>
      </c>
    </row>
    <row r="136" spans="1:65" s="2" customFormat="1" ht="19.2">
      <c r="A136" s="33"/>
      <c r="B136" s="34"/>
      <c r="C136" s="35"/>
      <c r="D136" s="185" t="s">
        <v>125</v>
      </c>
      <c r="E136" s="35"/>
      <c r="F136" s="190" t="s">
        <v>211</v>
      </c>
      <c r="G136" s="35"/>
      <c r="H136" s="35"/>
      <c r="I136" s="187"/>
      <c r="J136" s="35"/>
      <c r="K136" s="35"/>
      <c r="L136" s="38"/>
      <c r="M136" s="188"/>
      <c r="N136" s="189"/>
      <c r="O136" s="63"/>
      <c r="P136" s="63"/>
      <c r="Q136" s="63"/>
      <c r="R136" s="63"/>
      <c r="S136" s="63"/>
      <c r="T136" s="64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125</v>
      </c>
      <c r="AU136" s="16" t="s">
        <v>82</v>
      </c>
    </row>
    <row r="137" spans="1:65" s="13" customFormat="1" ht="10.199999999999999">
      <c r="B137" s="191"/>
      <c r="C137" s="192"/>
      <c r="D137" s="185" t="s">
        <v>127</v>
      </c>
      <c r="E137" s="193" t="s">
        <v>19</v>
      </c>
      <c r="F137" s="194" t="s">
        <v>212</v>
      </c>
      <c r="G137" s="192"/>
      <c r="H137" s="195">
        <v>2947</v>
      </c>
      <c r="I137" s="196"/>
      <c r="J137" s="192"/>
      <c r="K137" s="192"/>
      <c r="L137" s="197"/>
      <c r="M137" s="198"/>
      <c r="N137" s="199"/>
      <c r="O137" s="199"/>
      <c r="P137" s="199"/>
      <c r="Q137" s="199"/>
      <c r="R137" s="199"/>
      <c r="S137" s="199"/>
      <c r="T137" s="200"/>
      <c r="AT137" s="201" t="s">
        <v>127</v>
      </c>
      <c r="AU137" s="201" t="s">
        <v>82</v>
      </c>
      <c r="AV137" s="13" t="s">
        <v>82</v>
      </c>
      <c r="AW137" s="13" t="s">
        <v>33</v>
      </c>
      <c r="AX137" s="13" t="s">
        <v>79</v>
      </c>
      <c r="AY137" s="201" t="s">
        <v>114</v>
      </c>
    </row>
    <row r="138" spans="1:65" s="2" customFormat="1" ht="14.4" customHeight="1">
      <c r="A138" s="33"/>
      <c r="B138" s="34"/>
      <c r="C138" s="172" t="s">
        <v>213</v>
      </c>
      <c r="D138" s="172" t="s">
        <v>116</v>
      </c>
      <c r="E138" s="173" t="s">
        <v>214</v>
      </c>
      <c r="F138" s="174" t="s">
        <v>215</v>
      </c>
      <c r="G138" s="175" t="s">
        <v>119</v>
      </c>
      <c r="H138" s="176">
        <v>3391</v>
      </c>
      <c r="I138" s="177"/>
      <c r="J138" s="178">
        <f>ROUND(I138*H138,2)</f>
        <v>0</v>
      </c>
      <c r="K138" s="174" t="s">
        <v>120</v>
      </c>
      <c r="L138" s="38"/>
      <c r="M138" s="179" t="s">
        <v>19</v>
      </c>
      <c r="N138" s="180" t="s">
        <v>42</v>
      </c>
      <c r="O138" s="63"/>
      <c r="P138" s="181">
        <f>O138*H138</f>
        <v>0</v>
      </c>
      <c r="Q138" s="181">
        <v>0.46</v>
      </c>
      <c r="R138" s="181">
        <f>Q138*H138</f>
        <v>1559.8600000000001</v>
      </c>
      <c r="S138" s="181">
        <v>0</v>
      </c>
      <c r="T138" s="18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83" t="s">
        <v>121</v>
      </c>
      <c r="AT138" s="183" t="s">
        <v>116</v>
      </c>
      <c r="AU138" s="183" t="s">
        <v>82</v>
      </c>
      <c r="AY138" s="16" t="s">
        <v>114</v>
      </c>
      <c r="BE138" s="184">
        <f>IF(N138="základní",J138,0)</f>
        <v>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6" t="s">
        <v>79</v>
      </c>
      <c r="BK138" s="184">
        <f>ROUND(I138*H138,2)</f>
        <v>0</v>
      </c>
      <c r="BL138" s="16" t="s">
        <v>121</v>
      </c>
      <c r="BM138" s="183" t="s">
        <v>216</v>
      </c>
    </row>
    <row r="139" spans="1:65" s="2" customFormat="1" ht="10.199999999999999">
      <c r="A139" s="33"/>
      <c r="B139" s="34"/>
      <c r="C139" s="35"/>
      <c r="D139" s="185" t="s">
        <v>123</v>
      </c>
      <c r="E139" s="35"/>
      <c r="F139" s="186" t="s">
        <v>217</v>
      </c>
      <c r="G139" s="35"/>
      <c r="H139" s="35"/>
      <c r="I139" s="187"/>
      <c r="J139" s="35"/>
      <c r="K139" s="35"/>
      <c r="L139" s="38"/>
      <c r="M139" s="188"/>
      <c r="N139" s="189"/>
      <c r="O139" s="63"/>
      <c r="P139" s="63"/>
      <c r="Q139" s="63"/>
      <c r="R139" s="63"/>
      <c r="S139" s="63"/>
      <c r="T139" s="64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123</v>
      </c>
      <c r="AU139" s="16" t="s">
        <v>82</v>
      </c>
    </row>
    <row r="140" spans="1:65" s="2" customFormat="1" ht="19.2">
      <c r="A140" s="33"/>
      <c r="B140" s="34"/>
      <c r="C140" s="35"/>
      <c r="D140" s="185" t="s">
        <v>125</v>
      </c>
      <c r="E140" s="35"/>
      <c r="F140" s="190" t="s">
        <v>211</v>
      </c>
      <c r="G140" s="35"/>
      <c r="H140" s="35"/>
      <c r="I140" s="187"/>
      <c r="J140" s="35"/>
      <c r="K140" s="35"/>
      <c r="L140" s="38"/>
      <c r="M140" s="188"/>
      <c r="N140" s="189"/>
      <c r="O140" s="63"/>
      <c r="P140" s="63"/>
      <c r="Q140" s="63"/>
      <c r="R140" s="63"/>
      <c r="S140" s="63"/>
      <c r="T140" s="64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125</v>
      </c>
      <c r="AU140" s="16" t="s">
        <v>82</v>
      </c>
    </row>
    <row r="141" spans="1:65" s="13" customFormat="1" ht="10.199999999999999">
      <c r="B141" s="191"/>
      <c r="C141" s="192"/>
      <c r="D141" s="185" t="s">
        <v>127</v>
      </c>
      <c r="E141" s="193" t="s">
        <v>19</v>
      </c>
      <c r="F141" s="194" t="s">
        <v>182</v>
      </c>
      <c r="G141" s="192"/>
      <c r="H141" s="195">
        <v>3071</v>
      </c>
      <c r="I141" s="196"/>
      <c r="J141" s="192"/>
      <c r="K141" s="192"/>
      <c r="L141" s="197"/>
      <c r="M141" s="198"/>
      <c r="N141" s="199"/>
      <c r="O141" s="199"/>
      <c r="P141" s="199"/>
      <c r="Q141" s="199"/>
      <c r="R141" s="199"/>
      <c r="S141" s="199"/>
      <c r="T141" s="200"/>
      <c r="AT141" s="201" t="s">
        <v>127</v>
      </c>
      <c r="AU141" s="201" t="s">
        <v>82</v>
      </c>
      <c r="AV141" s="13" t="s">
        <v>82</v>
      </c>
      <c r="AW141" s="13" t="s">
        <v>33</v>
      </c>
      <c r="AX141" s="13" t="s">
        <v>71</v>
      </c>
      <c r="AY141" s="201" t="s">
        <v>114</v>
      </c>
    </row>
    <row r="142" spans="1:65" s="13" customFormat="1" ht="10.199999999999999">
      <c r="B142" s="191"/>
      <c r="C142" s="192"/>
      <c r="D142" s="185" t="s">
        <v>127</v>
      </c>
      <c r="E142" s="193" t="s">
        <v>19</v>
      </c>
      <c r="F142" s="194" t="s">
        <v>218</v>
      </c>
      <c r="G142" s="192"/>
      <c r="H142" s="195">
        <v>320</v>
      </c>
      <c r="I142" s="196"/>
      <c r="J142" s="192"/>
      <c r="K142" s="192"/>
      <c r="L142" s="197"/>
      <c r="M142" s="198"/>
      <c r="N142" s="199"/>
      <c r="O142" s="199"/>
      <c r="P142" s="199"/>
      <c r="Q142" s="199"/>
      <c r="R142" s="199"/>
      <c r="S142" s="199"/>
      <c r="T142" s="200"/>
      <c r="AT142" s="201" t="s">
        <v>127</v>
      </c>
      <c r="AU142" s="201" t="s">
        <v>82</v>
      </c>
      <c r="AV142" s="13" t="s">
        <v>82</v>
      </c>
      <c r="AW142" s="13" t="s">
        <v>33</v>
      </c>
      <c r="AX142" s="13" t="s">
        <v>71</v>
      </c>
      <c r="AY142" s="201" t="s">
        <v>114</v>
      </c>
    </row>
    <row r="143" spans="1:65" s="2" customFormat="1" ht="14.4" customHeight="1">
      <c r="A143" s="33"/>
      <c r="B143" s="34"/>
      <c r="C143" s="172" t="s">
        <v>219</v>
      </c>
      <c r="D143" s="172" t="s">
        <v>116</v>
      </c>
      <c r="E143" s="173" t="s">
        <v>220</v>
      </c>
      <c r="F143" s="174" t="s">
        <v>221</v>
      </c>
      <c r="G143" s="175" t="s">
        <v>119</v>
      </c>
      <c r="H143" s="176">
        <v>2160</v>
      </c>
      <c r="I143" s="177"/>
      <c r="J143" s="178">
        <f>ROUND(I143*H143,2)</f>
        <v>0</v>
      </c>
      <c r="K143" s="174" t="s">
        <v>120</v>
      </c>
      <c r="L143" s="38"/>
      <c r="M143" s="179" t="s">
        <v>19</v>
      </c>
      <c r="N143" s="180" t="s">
        <v>42</v>
      </c>
      <c r="O143" s="63"/>
      <c r="P143" s="181">
        <f>O143*H143</f>
        <v>0</v>
      </c>
      <c r="Q143" s="181">
        <v>0.24</v>
      </c>
      <c r="R143" s="181">
        <f>Q143*H143</f>
        <v>518.4</v>
      </c>
      <c r="S143" s="181">
        <v>0</v>
      </c>
      <c r="T143" s="18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83" t="s">
        <v>121</v>
      </c>
      <c r="AT143" s="183" t="s">
        <v>116</v>
      </c>
      <c r="AU143" s="183" t="s">
        <v>82</v>
      </c>
      <c r="AY143" s="16" t="s">
        <v>114</v>
      </c>
      <c r="BE143" s="184">
        <f>IF(N143="základní",J143,0)</f>
        <v>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6" t="s">
        <v>79</v>
      </c>
      <c r="BK143" s="184">
        <f>ROUND(I143*H143,2)</f>
        <v>0</v>
      </c>
      <c r="BL143" s="16" t="s">
        <v>121</v>
      </c>
      <c r="BM143" s="183" t="s">
        <v>222</v>
      </c>
    </row>
    <row r="144" spans="1:65" s="2" customFormat="1" ht="10.199999999999999">
      <c r="A144" s="33"/>
      <c r="B144" s="34"/>
      <c r="C144" s="35"/>
      <c r="D144" s="185" t="s">
        <v>123</v>
      </c>
      <c r="E144" s="35"/>
      <c r="F144" s="186" t="s">
        <v>223</v>
      </c>
      <c r="G144" s="35"/>
      <c r="H144" s="35"/>
      <c r="I144" s="187"/>
      <c r="J144" s="35"/>
      <c r="K144" s="35"/>
      <c r="L144" s="38"/>
      <c r="M144" s="188"/>
      <c r="N144" s="189"/>
      <c r="O144" s="63"/>
      <c r="P144" s="63"/>
      <c r="Q144" s="63"/>
      <c r="R144" s="63"/>
      <c r="S144" s="63"/>
      <c r="T144" s="64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123</v>
      </c>
      <c r="AU144" s="16" t="s">
        <v>82</v>
      </c>
    </row>
    <row r="145" spans="1:65" s="2" customFormat="1" ht="19.2">
      <c r="A145" s="33"/>
      <c r="B145" s="34"/>
      <c r="C145" s="35"/>
      <c r="D145" s="185" t="s">
        <v>125</v>
      </c>
      <c r="E145" s="35"/>
      <c r="F145" s="190" t="s">
        <v>224</v>
      </c>
      <c r="G145" s="35"/>
      <c r="H145" s="35"/>
      <c r="I145" s="187"/>
      <c r="J145" s="35"/>
      <c r="K145" s="35"/>
      <c r="L145" s="38"/>
      <c r="M145" s="188"/>
      <c r="N145" s="189"/>
      <c r="O145" s="63"/>
      <c r="P145" s="63"/>
      <c r="Q145" s="63"/>
      <c r="R145" s="63"/>
      <c r="S145" s="63"/>
      <c r="T145" s="64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125</v>
      </c>
      <c r="AU145" s="16" t="s">
        <v>82</v>
      </c>
    </row>
    <row r="146" spans="1:65" s="13" customFormat="1" ht="10.199999999999999">
      <c r="B146" s="191"/>
      <c r="C146" s="192"/>
      <c r="D146" s="185" t="s">
        <v>127</v>
      </c>
      <c r="E146" s="193" t="s">
        <v>19</v>
      </c>
      <c r="F146" s="194" t="s">
        <v>225</v>
      </c>
      <c r="G146" s="192"/>
      <c r="H146" s="195">
        <v>2160</v>
      </c>
      <c r="I146" s="196"/>
      <c r="J146" s="192"/>
      <c r="K146" s="192"/>
      <c r="L146" s="197"/>
      <c r="M146" s="198"/>
      <c r="N146" s="199"/>
      <c r="O146" s="199"/>
      <c r="P146" s="199"/>
      <c r="Q146" s="199"/>
      <c r="R146" s="199"/>
      <c r="S146" s="199"/>
      <c r="T146" s="200"/>
      <c r="AT146" s="201" t="s">
        <v>127</v>
      </c>
      <c r="AU146" s="201" t="s">
        <v>82</v>
      </c>
      <c r="AV146" s="13" t="s">
        <v>82</v>
      </c>
      <c r="AW146" s="13" t="s">
        <v>33</v>
      </c>
      <c r="AX146" s="13" t="s">
        <v>79</v>
      </c>
      <c r="AY146" s="201" t="s">
        <v>114</v>
      </c>
    </row>
    <row r="147" spans="1:65" s="2" customFormat="1" ht="14.4" customHeight="1">
      <c r="A147" s="33"/>
      <c r="B147" s="34"/>
      <c r="C147" s="172" t="s">
        <v>226</v>
      </c>
      <c r="D147" s="172" t="s">
        <v>116</v>
      </c>
      <c r="E147" s="173" t="s">
        <v>227</v>
      </c>
      <c r="F147" s="174" t="s">
        <v>228</v>
      </c>
      <c r="G147" s="175" t="s">
        <v>119</v>
      </c>
      <c r="H147" s="176">
        <v>2822</v>
      </c>
      <c r="I147" s="177"/>
      <c r="J147" s="178">
        <f>ROUND(I147*H147,2)</f>
        <v>0</v>
      </c>
      <c r="K147" s="174" t="s">
        <v>120</v>
      </c>
      <c r="L147" s="38"/>
      <c r="M147" s="179" t="s">
        <v>19</v>
      </c>
      <c r="N147" s="180" t="s">
        <v>42</v>
      </c>
      <c r="O147" s="63"/>
      <c r="P147" s="181">
        <f>O147*H147</f>
        <v>0</v>
      </c>
      <c r="Q147" s="181">
        <v>0</v>
      </c>
      <c r="R147" s="181">
        <f>Q147*H147</f>
        <v>0</v>
      </c>
      <c r="S147" s="181">
        <v>0</v>
      </c>
      <c r="T147" s="18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83" t="s">
        <v>121</v>
      </c>
      <c r="AT147" s="183" t="s">
        <v>116</v>
      </c>
      <c r="AU147" s="183" t="s">
        <v>82</v>
      </c>
      <c r="AY147" s="16" t="s">
        <v>114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6" t="s">
        <v>79</v>
      </c>
      <c r="BK147" s="184">
        <f>ROUND(I147*H147,2)</f>
        <v>0</v>
      </c>
      <c r="BL147" s="16" t="s">
        <v>121</v>
      </c>
      <c r="BM147" s="183" t="s">
        <v>229</v>
      </c>
    </row>
    <row r="148" spans="1:65" s="2" customFormat="1" ht="19.2">
      <c r="A148" s="33"/>
      <c r="B148" s="34"/>
      <c r="C148" s="35"/>
      <c r="D148" s="185" t="s">
        <v>123</v>
      </c>
      <c r="E148" s="35"/>
      <c r="F148" s="186" t="s">
        <v>230</v>
      </c>
      <c r="G148" s="35"/>
      <c r="H148" s="35"/>
      <c r="I148" s="187"/>
      <c r="J148" s="35"/>
      <c r="K148" s="35"/>
      <c r="L148" s="38"/>
      <c r="M148" s="188"/>
      <c r="N148" s="189"/>
      <c r="O148" s="63"/>
      <c r="P148" s="63"/>
      <c r="Q148" s="63"/>
      <c r="R148" s="63"/>
      <c r="S148" s="63"/>
      <c r="T148" s="64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123</v>
      </c>
      <c r="AU148" s="16" t="s">
        <v>82</v>
      </c>
    </row>
    <row r="149" spans="1:65" s="13" customFormat="1" ht="10.199999999999999">
      <c r="B149" s="191"/>
      <c r="C149" s="192"/>
      <c r="D149" s="185" t="s">
        <v>127</v>
      </c>
      <c r="E149" s="193" t="s">
        <v>19</v>
      </c>
      <c r="F149" s="194" t="s">
        <v>231</v>
      </c>
      <c r="G149" s="192"/>
      <c r="H149" s="195">
        <v>2822</v>
      </c>
      <c r="I149" s="196"/>
      <c r="J149" s="192"/>
      <c r="K149" s="192"/>
      <c r="L149" s="197"/>
      <c r="M149" s="198"/>
      <c r="N149" s="199"/>
      <c r="O149" s="199"/>
      <c r="P149" s="199"/>
      <c r="Q149" s="199"/>
      <c r="R149" s="199"/>
      <c r="S149" s="199"/>
      <c r="T149" s="200"/>
      <c r="AT149" s="201" t="s">
        <v>127</v>
      </c>
      <c r="AU149" s="201" t="s">
        <v>82</v>
      </c>
      <c r="AV149" s="13" t="s">
        <v>82</v>
      </c>
      <c r="AW149" s="13" t="s">
        <v>33</v>
      </c>
      <c r="AX149" s="13" t="s">
        <v>79</v>
      </c>
      <c r="AY149" s="201" t="s">
        <v>114</v>
      </c>
    </row>
    <row r="150" spans="1:65" s="2" customFormat="1" ht="14.4" customHeight="1">
      <c r="A150" s="33"/>
      <c r="B150" s="34"/>
      <c r="C150" s="172" t="s">
        <v>232</v>
      </c>
      <c r="D150" s="172" t="s">
        <v>116</v>
      </c>
      <c r="E150" s="173" t="s">
        <v>233</v>
      </c>
      <c r="F150" s="174" t="s">
        <v>234</v>
      </c>
      <c r="G150" s="175" t="s">
        <v>119</v>
      </c>
      <c r="H150" s="176">
        <v>323</v>
      </c>
      <c r="I150" s="177"/>
      <c r="J150" s="178">
        <f>ROUND(I150*H150,2)</f>
        <v>0</v>
      </c>
      <c r="K150" s="174" t="s">
        <v>120</v>
      </c>
      <c r="L150" s="38"/>
      <c r="M150" s="179" t="s">
        <v>19</v>
      </c>
      <c r="N150" s="180" t="s">
        <v>42</v>
      </c>
      <c r="O150" s="63"/>
      <c r="P150" s="181">
        <f>O150*H150</f>
        <v>0</v>
      </c>
      <c r="Q150" s="181">
        <v>0.216</v>
      </c>
      <c r="R150" s="181">
        <f>Q150*H150</f>
        <v>69.768000000000001</v>
      </c>
      <c r="S150" s="181">
        <v>0</v>
      </c>
      <c r="T150" s="18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83" t="s">
        <v>121</v>
      </c>
      <c r="AT150" s="183" t="s">
        <v>116</v>
      </c>
      <c r="AU150" s="183" t="s">
        <v>82</v>
      </c>
      <c r="AY150" s="16" t="s">
        <v>114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6" t="s">
        <v>79</v>
      </c>
      <c r="BK150" s="184">
        <f>ROUND(I150*H150,2)</f>
        <v>0</v>
      </c>
      <c r="BL150" s="16" t="s">
        <v>121</v>
      </c>
      <c r="BM150" s="183" t="s">
        <v>235</v>
      </c>
    </row>
    <row r="151" spans="1:65" s="2" customFormat="1" ht="10.199999999999999">
      <c r="A151" s="33"/>
      <c r="B151" s="34"/>
      <c r="C151" s="35"/>
      <c r="D151" s="185" t="s">
        <v>123</v>
      </c>
      <c r="E151" s="35"/>
      <c r="F151" s="186" t="s">
        <v>236</v>
      </c>
      <c r="G151" s="35"/>
      <c r="H151" s="35"/>
      <c r="I151" s="187"/>
      <c r="J151" s="35"/>
      <c r="K151" s="35"/>
      <c r="L151" s="38"/>
      <c r="M151" s="188"/>
      <c r="N151" s="189"/>
      <c r="O151" s="63"/>
      <c r="P151" s="63"/>
      <c r="Q151" s="63"/>
      <c r="R151" s="63"/>
      <c r="S151" s="63"/>
      <c r="T151" s="64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123</v>
      </c>
      <c r="AU151" s="16" t="s">
        <v>82</v>
      </c>
    </row>
    <row r="152" spans="1:65" s="2" customFormat="1" ht="19.2">
      <c r="A152" s="33"/>
      <c r="B152" s="34"/>
      <c r="C152" s="35"/>
      <c r="D152" s="185" t="s">
        <v>125</v>
      </c>
      <c r="E152" s="35"/>
      <c r="F152" s="190" t="s">
        <v>237</v>
      </c>
      <c r="G152" s="35"/>
      <c r="H152" s="35"/>
      <c r="I152" s="187"/>
      <c r="J152" s="35"/>
      <c r="K152" s="35"/>
      <c r="L152" s="38"/>
      <c r="M152" s="188"/>
      <c r="N152" s="189"/>
      <c r="O152" s="63"/>
      <c r="P152" s="63"/>
      <c r="Q152" s="63"/>
      <c r="R152" s="63"/>
      <c r="S152" s="63"/>
      <c r="T152" s="64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125</v>
      </c>
      <c r="AU152" s="16" t="s">
        <v>82</v>
      </c>
    </row>
    <row r="153" spans="1:65" s="13" customFormat="1" ht="10.199999999999999">
      <c r="B153" s="191"/>
      <c r="C153" s="192"/>
      <c r="D153" s="185" t="s">
        <v>127</v>
      </c>
      <c r="E153" s="193" t="s">
        <v>19</v>
      </c>
      <c r="F153" s="194" t="s">
        <v>238</v>
      </c>
      <c r="G153" s="192"/>
      <c r="H153" s="195">
        <v>323</v>
      </c>
      <c r="I153" s="196"/>
      <c r="J153" s="192"/>
      <c r="K153" s="192"/>
      <c r="L153" s="197"/>
      <c r="M153" s="198"/>
      <c r="N153" s="199"/>
      <c r="O153" s="199"/>
      <c r="P153" s="199"/>
      <c r="Q153" s="199"/>
      <c r="R153" s="199"/>
      <c r="S153" s="199"/>
      <c r="T153" s="200"/>
      <c r="AT153" s="201" t="s">
        <v>127</v>
      </c>
      <c r="AU153" s="201" t="s">
        <v>82</v>
      </c>
      <c r="AV153" s="13" t="s">
        <v>82</v>
      </c>
      <c r="AW153" s="13" t="s">
        <v>33</v>
      </c>
      <c r="AX153" s="13" t="s">
        <v>79</v>
      </c>
      <c r="AY153" s="201" t="s">
        <v>114</v>
      </c>
    </row>
    <row r="154" spans="1:65" s="2" customFormat="1" ht="14.4" customHeight="1">
      <c r="A154" s="33"/>
      <c r="B154" s="34"/>
      <c r="C154" s="172" t="s">
        <v>239</v>
      </c>
      <c r="D154" s="172" t="s">
        <v>116</v>
      </c>
      <c r="E154" s="173" t="s">
        <v>240</v>
      </c>
      <c r="F154" s="174" t="s">
        <v>241</v>
      </c>
      <c r="G154" s="175" t="s">
        <v>119</v>
      </c>
      <c r="H154" s="176">
        <v>2766</v>
      </c>
      <c r="I154" s="177"/>
      <c r="J154" s="178">
        <f>ROUND(I154*H154,2)</f>
        <v>0</v>
      </c>
      <c r="K154" s="174" t="s">
        <v>120</v>
      </c>
      <c r="L154" s="38"/>
      <c r="M154" s="179" t="s">
        <v>19</v>
      </c>
      <c r="N154" s="180" t="s">
        <v>42</v>
      </c>
      <c r="O154" s="63"/>
      <c r="P154" s="181">
        <f>O154*H154</f>
        <v>0</v>
      </c>
      <c r="Q154" s="181">
        <v>0</v>
      </c>
      <c r="R154" s="181">
        <f>Q154*H154</f>
        <v>0</v>
      </c>
      <c r="S154" s="181">
        <v>0</v>
      </c>
      <c r="T154" s="182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83" t="s">
        <v>121</v>
      </c>
      <c r="AT154" s="183" t="s">
        <v>116</v>
      </c>
      <c r="AU154" s="183" t="s">
        <v>82</v>
      </c>
      <c r="AY154" s="16" t="s">
        <v>114</v>
      </c>
      <c r="BE154" s="184">
        <f>IF(N154="základní",J154,0)</f>
        <v>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6" t="s">
        <v>79</v>
      </c>
      <c r="BK154" s="184">
        <f>ROUND(I154*H154,2)</f>
        <v>0</v>
      </c>
      <c r="BL154" s="16" t="s">
        <v>121</v>
      </c>
      <c r="BM154" s="183" t="s">
        <v>242</v>
      </c>
    </row>
    <row r="155" spans="1:65" s="2" customFormat="1" ht="10.199999999999999">
      <c r="A155" s="33"/>
      <c r="B155" s="34"/>
      <c r="C155" s="35"/>
      <c r="D155" s="185" t="s">
        <v>123</v>
      </c>
      <c r="E155" s="35"/>
      <c r="F155" s="186" t="s">
        <v>243</v>
      </c>
      <c r="G155" s="35"/>
      <c r="H155" s="35"/>
      <c r="I155" s="187"/>
      <c r="J155" s="35"/>
      <c r="K155" s="35"/>
      <c r="L155" s="38"/>
      <c r="M155" s="188"/>
      <c r="N155" s="189"/>
      <c r="O155" s="63"/>
      <c r="P155" s="63"/>
      <c r="Q155" s="63"/>
      <c r="R155" s="63"/>
      <c r="S155" s="63"/>
      <c r="T155" s="64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123</v>
      </c>
      <c r="AU155" s="16" t="s">
        <v>82</v>
      </c>
    </row>
    <row r="156" spans="1:65" s="2" customFormat="1" ht="19.8" customHeight="1">
      <c r="A156" s="33"/>
      <c r="B156" s="34"/>
      <c r="C156" s="172" t="s">
        <v>7</v>
      </c>
      <c r="D156" s="172" t="s">
        <v>116</v>
      </c>
      <c r="E156" s="173" t="s">
        <v>244</v>
      </c>
      <c r="F156" s="174" t="s">
        <v>245</v>
      </c>
      <c r="G156" s="175" t="s">
        <v>119</v>
      </c>
      <c r="H156" s="176">
        <v>2729</v>
      </c>
      <c r="I156" s="177"/>
      <c r="J156" s="178">
        <f>ROUND(I156*H156,2)</f>
        <v>0</v>
      </c>
      <c r="K156" s="174" t="s">
        <v>120</v>
      </c>
      <c r="L156" s="38"/>
      <c r="M156" s="179" t="s">
        <v>19</v>
      </c>
      <c r="N156" s="180" t="s">
        <v>42</v>
      </c>
      <c r="O156" s="63"/>
      <c r="P156" s="181">
        <f>O156*H156</f>
        <v>0</v>
      </c>
      <c r="Q156" s="181">
        <v>0</v>
      </c>
      <c r="R156" s="181">
        <f>Q156*H156</f>
        <v>0</v>
      </c>
      <c r="S156" s="181">
        <v>0</v>
      </c>
      <c r="T156" s="182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83" t="s">
        <v>121</v>
      </c>
      <c r="AT156" s="183" t="s">
        <v>116</v>
      </c>
      <c r="AU156" s="183" t="s">
        <v>82</v>
      </c>
      <c r="AY156" s="16" t="s">
        <v>114</v>
      </c>
      <c r="BE156" s="184">
        <f>IF(N156="základní",J156,0)</f>
        <v>0</v>
      </c>
      <c r="BF156" s="184">
        <f>IF(N156="snížená",J156,0)</f>
        <v>0</v>
      </c>
      <c r="BG156" s="184">
        <f>IF(N156="zákl. přenesená",J156,0)</f>
        <v>0</v>
      </c>
      <c r="BH156" s="184">
        <f>IF(N156="sníž. přenesená",J156,0)</f>
        <v>0</v>
      </c>
      <c r="BI156" s="184">
        <f>IF(N156="nulová",J156,0)</f>
        <v>0</v>
      </c>
      <c r="BJ156" s="16" t="s">
        <v>79</v>
      </c>
      <c r="BK156" s="184">
        <f>ROUND(I156*H156,2)</f>
        <v>0</v>
      </c>
      <c r="BL156" s="16" t="s">
        <v>121</v>
      </c>
      <c r="BM156" s="183" t="s">
        <v>246</v>
      </c>
    </row>
    <row r="157" spans="1:65" s="2" customFormat="1" ht="19.2">
      <c r="A157" s="33"/>
      <c r="B157" s="34"/>
      <c r="C157" s="35"/>
      <c r="D157" s="185" t="s">
        <v>123</v>
      </c>
      <c r="E157" s="35"/>
      <c r="F157" s="186" t="s">
        <v>247</v>
      </c>
      <c r="G157" s="35"/>
      <c r="H157" s="35"/>
      <c r="I157" s="187"/>
      <c r="J157" s="35"/>
      <c r="K157" s="35"/>
      <c r="L157" s="38"/>
      <c r="M157" s="188"/>
      <c r="N157" s="189"/>
      <c r="O157" s="63"/>
      <c r="P157" s="63"/>
      <c r="Q157" s="63"/>
      <c r="R157" s="63"/>
      <c r="S157" s="63"/>
      <c r="T157" s="64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123</v>
      </c>
      <c r="AU157" s="16" t="s">
        <v>82</v>
      </c>
    </row>
    <row r="158" spans="1:65" s="13" customFormat="1" ht="10.199999999999999">
      <c r="B158" s="191"/>
      <c r="C158" s="192"/>
      <c r="D158" s="185" t="s">
        <v>127</v>
      </c>
      <c r="E158" s="193" t="s">
        <v>19</v>
      </c>
      <c r="F158" s="194" t="s">
        <v>248</v>
      </c>
      <c r="G158" s="192"/>
      <c r="H158" s="195">
        <v>2729</v>
      </c>
      <c r="I158" s="196"/>
      <c r="J158" s="192"/>
      <c r="K158" s="192"/>
      <c r="L158" s="197"/>
      <c r="M158" s="198"/>
      <c r="N158" s="199"/>
      <c r="O158" s="199"/>
      <c r="P158" s="199"/>
      <c r="Q158" s="199"/>
      <c r="R158" s="199"/>
      <c r="S158" s="199"/>
      <c r="T158" s="200"/>
      <c r="AT158" s="201" t="s">
        <v>127</v>
      </c>
      <c r="AU158" s="201" t="s">
        <v>82</v>
      </c>
      <c r="AV158" s="13" t="s">
        <v>82</v>
      </c>
      <c r="AW158" s="13" t="s">
        <v>33</v>
      </c>
      <c r="AX158" s="13" t="s">
        <v>79</v>
      </c>
      <c r="AY158" s="201" t="s">
        <v>114</v>
      </c>
    </row>
    <row r="159" spans="1:65" s="2" customFormat="1" ht="19.8" customHeight="1">
      <c r="A159" s="33"/>
      <c r="B159" s="34"/>
      <c r="C159" s="172" t="s">
        <v>249</v>
      </c>
      <c r="D159" s="172" t="s">
        <v>116</v>
      </c>
      <c r="E159" s="173" t="s">
        <v>250</v>
      </c>
      <c r="F159" s="174" t="s">
        <v>251</v>
      </c>
      <c r="G159" s="175" t="s">
        <v>252</v>
      </c>
      <c r="H159" s="176">
        <v>16</v>
      </c>
      <c r="I159" s="177"/>
      <c r="J159" s="178">
        <f>ROUND(I159*H159,2)</f>
        <v>0</v>
      </c>
      <c r="K159" s="174" t="s">
        <v>120</v>
      </c>
      <c r="L159" s="38"/>
      <c r="M159" s="179" t="s">
        <v>19</v>
      </c>
      <c r="N159" s="180" t="s">
        <v>42</v>
      </c>
      <c r="O159" s="63"/>
      <c r="P159" s="181">
        <f>O159*H159</f>
        <v>0</v>
      </c>
      <c r="Q159" s="181">
        <v>2.2399999999999998E-3</v>
      </c>
      <c r="R159" s="181">
        <f>Q159*H159</f>
        <v>3.5839999999999997E-2</v>
      </c>
      <c r="S159" s="181">
        <v>0</v>
      </c>
      <c r="T159" s="182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183" t="s">
        <v>121</v>
      </c>
      <c r="AT159" s="183" t="s">
        <v>116</v>
      </c>
      <c r="AU159" s="183" t="s">
        <v>82</v>
      </c>
      <c r="AY159" s="16" t="s">
        <v>114</v>
      </c>
      <c r="BE159" s="184">
        <f>IF(N159="základní",J159,0)</f>
        <v>0</v>
      </c>
      <c r="BF159" s="184">
        <f>IF(N159="snížená",J159,0)</f>
        <v>0</v>
      </c>
      <c r="BG159" s="184">
        <f>IF(N159="zákl. přenesená",J159,0)</f>
        <v>0</v>
      </c>
      <c r="BH159" s="184">
        <f>IF(N159="sníž. přenesená",J159,0)</f>
        <v>0</v>
      </c>
      <c r="BI159" s="184">
        <f>IF(N159="nulová",J159,0)</f>
        <v>0</v>
      </c>
      <c r="BJ159" s="16" t="s">
        <v>79</v>
      </c>
      <c r="BK159" s="184">
        <f>ROUND(I159*H159,2)</f>
        <v>0</v>
      </c>
      <c r="BL159" s="16" t="s">
        <v>121</v>
      </c>
      <c r="BM159" s="183" t="s">
        <v>253</v>
      </c>
    </row>
    <row r="160" spans="1:65" s="2" customFormat="1" ht="10.199999999999999">
      <c r="A160" s="33"/>
      <c r="B160" s="34"/>
      <c r="C160" s="35"/>
      <c r="D160" s="185" t="s">
        <v>123</v>
      </c>
      <c r="E160" s="35"/>
      <c r="F160" s="186" t="s">
        <v>254</v>
      </c>
      <c r="G160" s="35"/>
      <c r="H160" s="35"/>
      <c r="I160" s="187"/>
      <c r="J160" s="35"/>
      <c r="K160" s="35"/>
      <c r="L160" s="38"/>
      <c r="M160" s="188"/>
      <c r="N160" s="189"/>
      <c r="O160" s="63"/>
      <c r="P160" s="63"/>
      <c r="Q160" s="63"/>
      <c r="R160" s="63"/>
      <c r="S160" s="63"/>
      <c r="T160" s="64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123</v>
      </c>
      <c r="AU160" s="16" t="s">
        <v>82</v>
      </c>
    </row>
    <row r="161" spans="1:65" s="13" customFormat="1" ht="10.199999999999999">
      <c r="B161" s="191"/>
      <c r="C161" s="192"/>
      <c r="D161" s="185" t="s">
        <v>127</v>
      </c>
      <c r="E161" s="193" t="s">
        <v>19</v>
      </c>
      <c r="F161" s="194" t="s">
        <v>255</v>
      </c>
      <c r="G161" s="192"/>
      <c r="H161" s="195">
        <v>16</v>
      </c>
      <c r="I161" s="196"/>
      <c r="J161" s="192"/>
      <c r="K161" s="192"/>
      <c r="L161" s="197"/>
      <c r="M161" s="198"/>
      <c r="N161" s="199"/>
      <c r="O161" s="199"/>
      <c r="P161" s="199"/>
      <c r="Q161" s="199"/>
      <c r="R161" s="199"/>
      <c r="S161" s="199"/>
      <c r="T161" s="200"/>
      <c r="AT161" s="201" t="s">
        <v>127</v>
      </c>
      <c r="AU161" s="201" t="s">
        <v>82</v>
      </c>
      <c r="AV161" s="13" t="s">
        <v>82</v>
      </c>
      <c r="AW161" s="13" t="s">
        <v>33</v>
      </c>
      <c r="AX161" s="13" t="s">
        <v>79</v>
      </c>
      <c r="AY161" s="201" t="s">
        <v>114</v>
      </c>
    </row>
    <row r="162" spans="1:65" s="12" customFormat="1" ht="22.8" customHeight="1">
      <c r="B162" s="156"/>
      <c r="C162" s="157"/>
      <c r="D162" s="158" t="s">
        <v>70</v>
      </c>
      <c r="E162" s="170" t="s">
        <v>169</v>
      </c>
      <c r="F162" s="170" t="s">
        <v>256</v>
      </c>
      <c r="G162" s="157"/>
      <c r="H162" s="157"/>
      <c r="I162" s="160"/>
      <c r="J162" s="171">
        <f>BK162</f>
        <v>0</v>
      </c>
      <c r="K162" s="157"/>
      <c r="L162" s="162"/>
      <c r="M162" s="163"/>
      <c r="N162" s="164"/>
      <c r="O162" s="164"/>
      <c r="P162" s="165">
        <f>SUM(P163:P186)</f>
        <v>0</v>
      </c>
      <c r="Q162" s="164"/>
      <c r="R162" s="165">
        <f>SUM(R163:R186)</f>
        <v>4.1999999999999997E-3</v>
      </c>
      <c r="S162" s="164"/>
      <c r="T162" s="166">
        <f>SUM(T163:T186)</f>
        <v>324.97050000000002</v>
      </c>
      <c r="AR162" s="167" t="s">
        <v>79</v>
      </c>
      <c r="AT162" s="168" t="s">
        <v>70</v>
      </c>
      <c r="AU162" s="168" t="s">
        <v>79</v>
      </c>
      <c r="AY162" s="167" t="s">
        <v>114</v>
      </c>
      <c r="BK162" s="169">
        <f>SUM(BK163:BK186)</f>
        <v>0</v>
      </c>
    </row>
    <row r="163" spans="1:65" s="2" customFormat="1" ht="14.4" customHeight="1">
      <c r="A163" s="33"/>
      <c r="B163" s="34"/>
      <c r="C163" s="172" t="s">
        <v>257</v>
      </c>
      <c r="D163" s="172" t="s">
        <v>116</v>
      </c>
      <c r="E163" s="173" t="s">
        <v>258</v>
      </c>
      <c r="F163" s="174" t="s">
        <v>259</v>
      </c>
      <c r="G163" s="175" t="s">
        <v>260</v>
      </c>
      <c r="H163" s="176">
        <v>2</v>
      </c>
      <c r="I163" s="177"/>
      <c r="J163" s="178">
        <f>ROUND(I163*H163,2)</f>
        <v>0</v>
      </c>
      <c r="K163" s="174" t="s">
        <v>120</v>
      </c>
      <c r="L163" s="38"/>
      <c r="M163" s="179" t="s">
        <v>19</v>
      </c>
      <c r="N163" s="180" t="s">
        <v>42</v>
      </c>
      <c r="O163" s="63"/>
      <c r="P163" s="181">
        <f>O163*H163</f>
        <v>0</v>
      </c>
      <c r="Q163" s="181">
        <v>0</v>
      </c>
      <c r="R163" s="181">
        <f>Q163*H163</f>
        <v>0</v>
      </c>
      <c r="S163" s="181">
        <v>0</v>
      </c>
      <c r="T163" s="182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83" t="s">
        <v>121</v>
      </c>
      <c r="AT163" s="183" t="s">
        <v>116</v>
      </c>
      <c r="AU163" s="183" t="s">
        <v>82</v>
      </c>
      <c r="AY163" s="16" t="s">
        <v>114</v>
      </c>
      <c r="BE163" s="184">
        <f>IF(N163="základní",J163,0)</f>
        <v>0</v>
      </c>
      <c r="BF163" s="184">
        <f>IF(N163="snížená",J163,0)</f>
        <v>0</v>
      </c>
      <c r="BG163" s="184">
        <f>IF(N163="zákl. přenesená",J163,0)</f>
        <v>0</v>
      </c>
      <c r="BH163" s="184">
        <f>IF(N163="sníž. přenesená",J163,0)</f>
        <v>0</v>
      </c>
      <c r="BI163" s="184">
        <f>IF(N163="nulová",J163,0)</f>
        <v>0</v>
      </c>
      <c r="BJ163" s="16" t="s">
        <v>79</v>
      </c>
      <c r="BK163" s="184">
        <f>ROUND(I163*H163,2)</f>
        <v>0</v>
      </c>
      <c r="BL163" s="16" t="s">
        <v>121</v>
      </c>
      <c r="BM163" s="183" t="s">
        <v>261</v>
      </c>
    </row>
    <row r="164" spans="1:65" s="2" customFormat="1" ht="10.199999999999999">
      <c r="A164" s="33"/>
      <c r="B164" s="34"/>
      <c r="C164" s="35"/>
      <c r="D164" s="185" t="s">
        <v>123</v>
      </c>
      <c r="E164" s="35"/>
      <c r="F164" s="186" t="s">
        <v>262</v>
      </c>
      <c r="G164" s="35"/>
      <c r="H164" s="35"/>
      <c r="I164" s="187"/>
      <c r="J164" s="35"/>
      <c r="K164" s="35"/>
      <c r="L164" s="38"/>
      <c r="M164" s="188"/>
      <c r="N164" s="189"/>
      <c r="O164" s="63"/>
      <c r="P164" s="63"/>
      <c r="Q164" s="63"/>
      <c r="R164" s="63"/>
      <c r="S164" s="63"/>
      <c r="T164" s="64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123</v>
      </c>
      <c r="AU164" s="16" t="s">
        <v>82</v>
      </c>
    </row>
    <row r="165" spans="1:65" s="13" customFormat="1" ht="10.199999999999999">
      <c r="B165" s="191"/>
      <c r="C165" s="192"/>
      <c r="D165" s="185" t="s">
        <v>127</v>
      </c>
      <c r="E165" s="193" t="s">
        <v>19</v>
      </c>
      <c r="F165" s="194" t="s">
        <v>263</v>
      </c>
      <c r="G165" s="192"/>
      <c r="H165" s="195">
        <v>2</v>
      </c>
      <c r="I165" s="196"/>
      <c r="J165" s="192"/>
      <c r="K165" s="192"/>
      <c r="L165" s="197"/>
      <c r="M165" s="198"/>
      <c r="N165" s="199"/>
      <c r="O165" s="199"/>
      <c r="P165" s="199"/>
      <c r="Q165" s="199"/>
      <c r="R165" s="199"/>
      <c r="S165" s="199"/>
      <c r="T165" s="200"/>
      <c r="AT165" s="201" t="s">
        <v>127</v>
      </c>
      <c r="AU165" s="201" t="s">
        <v>82</v>
      </c>
      <c r="AV165" s="13" t="s">
        <v>82</v>
      </c>
      <c r="AW165" s="13" t="s">
        <v>33</v>
      </c>
      <c r="AX165" s="13" t="s">
        <v>79</v>
      </c>
      <c r="AY165" s="201" t="s">
        <v>114</v>
      </c>
    </row>
    <row r="166" spans="1:65" s="2" customFormat="1" ht="14.4" customHeight="1">
      <c r="A166" s="33"/>
      <c r="B166" s="34"/>
      <c r="C166" s="202" t="s">
        <v>264</v>
      </c>
      <c r="D166" s="202" t="s">
        <v>159</v>
      </c>
      <c r="E166" s="203" t="s">
        <v>265</v>
      </c>
      <c r="F166" s="204" t="s">
        <v>266</v>
      </c>
      <c r="G166" s="205" t="s">
        <v>260</v>
      </c>
      <c r="H166" s="206">
        <v>2</v>
      </c>
      <c r="I166" s="207"/>
      <c r="J166" s="208">
        <f>ROUND(I166*H166,2)</f>
        <v>0</v>
      </c>
      <c r="K166" s="204" t="s">
        <v>120</v>
      </c>
      <c r="L166" s="209"/>
      <c r="M166" s="210" t="s">
        <v>19</v>
      </c>
      <c r="N166" s="211" t="s">
        <v>42</v>
      </c>
      <c r="O166" s="63"/>
      <c r="P166" s="181">
        <f>O166*H166</f>
        <v>0</v>
      </c>
      <c r="Q166" s="181">
        <v>2.0999999999999999E-3</v>
      </c>
      <c r="R166" s="181">
        <f>Q166*H166</f>
        <v>4.1999999999999997E-3</v>
      </c>
      <c r="S166" s="181">
        <v>0</v>
      </c>
      <c r="T166" s="182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83" t="s">
        <v>162</v>
      </c>
      <c r="AT166" s="183" t="s">
        <v>159</v>
      </c>
      <c r="AU166" s="183" t="s">
        <v>82</v>
      </c>
      <c r="AY166" s="16" t="s">
        <v>114</v>
      </c>
      <c r="BE166" s="184">
        <f>IF(N166="základní",J166,0)</f>
        <v>0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16" t="s">
        <v>79</v>
      </c>
      <c r="BK166" s="184">
        <f>ROUND(I166*H166,2)</f>
        <v>0</v>
      </c>
      <c r="BL166" s="16" t="s">
        <v>121</v>
      </c>
      <c r="BM166" s="183" t="s">
        <v>267</v>
      </c>
    </row>
    <row r="167" spans="1:65" s="2" customFormat="1" ht="10.199999999999999">
      <c r="A167" s="33"/>
      <c r="B167" s="34"/>
      <c r="C167" s="35"/>
      <c r="D167" s="185" t="s">
        <v>123</v>
      </c>
      <c r="E167" s="35"/>
      <c r="F167" s="186" t="s">
        <v>266</v>
      </c>
      <c r="G167" s="35"/>
      <c r="H167" s="35"/>
      <c r="I167" s="187"/>
      <c r="J167" s="35"/>
      <c r="K167" s="35"/>
      <c r="L167" s="38"/>
      <c r="M167" s="188"/>
      <c r="N167" s="189"/>
      <c r="O167" s="63"/>
      <c r="P167" s="63"/>
      <c r="Q167" s="63"/>
      <c r="R167" s="63"/>
      <c r="S167" s="63"/>
      <c r="T167" s="64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123</v>
      </c>
      <c r="AU167" s="16" t="s">
        <v>82</v>
      </c>
    </row>
    <row r="168" spans="1:65" s="2" customFormat="1" ht="14.4" customHeight="1">
      <c r="A168" s="33"/>
      <c r="B168" s="34"/>
      <c r="C168" s="172" t="s">
        <v>268</v>
      </c>
      <c r="D168" s="172" t="s">
        <v>116</v>
      </c>
      <c r="E168" s="173" t="s">
        <v>269</v>
      </c>
      <c r="F168" s="174" t="s">
        <v>270</v>
      </c>
      <c r="G168" s="175" t="s">
        <v>252</v>
      </c>
      <c r="H168" s="176">
        <v>16</v>
      </c>
      <c r="I168" s="177"/>
      <c r="J168" s="178">
        <f>ROUND(I168*H168,2)</f>
        <v>0</v>
      </c>
      <c r="K168" s="174" t="s">
        <v>120</v>
      </c>
      <c r="L168" s="38"/>
      <c r="M168" s="179" t="s">
        <v>19</v>
      </c>
      <c r="N168" s="180" t="s">
        <v>42</v>
      </c>
      <c r="O168" s="63"/>
      <c r="P168" s="181">
        <f>O168*H168</f>
        <v>0</v>
      </c>
      <c r="Q168" s="181">
        <v>0</v>
      </c>
      <c r="R168" s="181">
        <f>Q168*H168</f>
        <v>0</v>
      </c>
      <c r="S168" s="181">
        <v>0</v>
      </c>
      <c r="T168" s="182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83" t="s">
        <v>121</v>
      </c>
      <c r="AT168" s="183" t="s">
        <v>116</v>
      </c>
      <c r="AU168" s="183" t="s">
        <v>82</v>
      </c>
      <c r="AY168" s="16" t="s">
        <v>114</v>
      </c>
      <c r="BE168" s="184">
        <f>IF(N168="základní",J168,0)</f>
        <v>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16" t="s">
        <v>79</v>
      </c>
      <c r="BK168" s="184">
        <f>ROUND(I168*H168,2)</f>
        <v>0</v>
      </c>
      <c r="BL168" s="16" t="s">
        <v>121</v>
      </c>
      <c r="BM168" s="183" t="s">
        <v>271</v>
      </c>
    </row>
    <row r="169" spans="1:65" s="2" customFormat="1" ht="10.199999999999999">
      <c r="A169" s="33"/>
      <c r="B169" s="34"/>
      <c r="C169" s="35"/>
      <c r="D169" s="185" t="s">
        <v>123</v>
      </c>
      <c r="E169" s="35"/>
      <c r="F169" s="186" t="s">
        <v>272</v>
      </c>
      <c r="G169" s="35"/>
      <c r="H169" s="35"/>
      <c r="I169" s="187"/>
      <c r="J169" s="35"/>
      <c r="K169" s="35"/>
      <c r="L169" s="38"/>
      <c r="M169" s="188"/>
      <c r="N169" s="189"/>
      <c r="O169" s="63"/>
      <c r="P169" s="63"/>
      <c r="Q169" s="63"/>
      <c r="R169" s="63"/>
      <c r="S169" s="63"/>
      <c r="T169" s="64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123</v>
      </c>
      <c r="AU169" s="16" t="s">
        <v>82</v>
      </c>
    </row>
    <row r="170" spans="1:65" s="13" customFormat="1" ht="10.199999999999999">
      <c r="B170" s="191"/>
      <c r="C170" s="192"/>
      <c r="D170" s="185" t="s">
        <v>127</v>
      </c>
      <c r="E170" s="193" t="s">
        <v>19</v>
      </c>
      <c r="F170" s="194" t="s">
        <v>255</v>
      </c>
      <c r="G170" s="192"/>
      <c r="H170" s="195">
        <v>16</v>
      </c>
      <c r="I170" s="196"/>
      <c r="J170" s="192"/>
      <c r="K170" s="192"/>
      <c r="L170" s="197"/>
      <c r="M170" s="198"/>
      <c r="N170" s="199"/>
      <c r="O170" s="199"/>
      <c r="P170" s="199"/>
      <c r="Q170" s="199"/>
      <c r="R170" s="199"/>
      <c r="S170" s="199"/>
      <c r="T170" s="200"/>
      <c r="AT170" s="201" t="s">
        <v>127</v>
      </c>
      <c r="AU170" s="201" t="s">
        <v>82</v>
      </c>
      <c r="AV170" s="13" t="s">
        <v>82</v>
      </c>
      <c r="AW170" s="13" t="s">
        <v>33</v>
      </c>
      <c r="AX170" s="13" t="s">
        <v>79</v>
      </c>
      <c r="AY170" s="201" t="s">
        <v>114</v>
      </c>
    </row>
    <row r="171" spans="1:65" s="2" customFormat="1" ht="14.4" customHeight="1">
      <c r="A171" s="33"/>
      <c r="B171" s="34"/>
      <c r="C171" s="172" t="s">
        <v>273</v>
      </c>
      <c r="D171" s="172" t="s">
        <v>116</v>
      </c>
      <c r="E171" s="173" t="s">
        <v>274</v>
      </c>
      <c r="F171" s="174" t="s">
        <v>275</v>
      </c>
      <c r="G171" s="175" t="s">
        <v>252</v>
      </c>
      <c r="H171" s="176">
        <v>1188</v>
      </c>
      <c r="I171" s="177"/>
      <c r="J171" s="178">
        <f>ROUND(I171*H171,2)</f>
        <v>0</v>
      </c>
      <c r="K171" s="174" t="s">
        <v>120</v>
      </c>
      <c r="L171" s="38"/>
      <c r="M171" s="179" t="s">
        <v>19</v>
      </c>
      <c r="N171" s="180" t="s">
        <v>42</v>
      </c>
      <c r="O171" s="63"/>
      <c r="P171" s="181">
        <f>O171*H171</f>
        <v>0</v>
      </c>
      <c r="Q171" s="181">
        <v>0</v>
      </c>
      <c r="R171" s="181">
        <f>Q171*H171</f>
        <v>0</v>
      </c>
      <c r="S171" s="181">
        <v>0.19400000000000001</v>
      </c>
      <c r="T171" s="182">
        <f>S171*H171</f>
        <v>230.47200000000001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83" t="s">
        <v>121</v>
      </c>
      <c r="AT171" s="183" t="s">
        <v>116</v>
      </c>
      <c r="AU171" s="183" t="s">
        <v>82</v>
      </c>
      <c r="AY171" s="16" t="s">
        <v>114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16" t="s">
        <v>79</v>
      </c>
      <c r="BK171" s="184">
        <f>ROUND(I171*H171,2)</f>
        <v>0</v>
      </c>
      <c r="BL171" s="16" t="s">
        <v>121</v>
      </c>
      <c r="BM171" s="183" t="s">
        <v>276</v>
      </c>
    </row>
    <row r="172" spans="1:65" s="2" customFormat="1" ht="28.8">
      <c r="A172" s="33"/>
      <c r="B172" s="34"/>
      <c r="C172" s="35"/>
      <c r="D172" s="185" t="s">
        <v>123</v>
      </c>
      <c r="E172" s="35"/>
      <c r="F172" s="186" t="s">
        <v>277</v>
      </c>
      <c r="G172" s="35"/>
      <c r="H172" s="35"/>
      <c r="I172" s="187"/>
      <c r="J172" s="35"/>
      <c r="K172" s="35"/>
      <c r="L172" s="38"/>
      <c r="M172" s="188"/>
      <c r="N172" s="189"/>
      <c r="O172" s="63"/>
      <c r="P172" s="63"/>
      <c r="Q172" s="63"/>
      <c r="R172" s="63"/>
      <c r="S172" s="63"/>
      <c r="T172" s="64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123</v>
      </c>
      <c r="AU172" s="16" t="s">
        <v>82</v>
      </c>
    </row>
    <row r="173" spans="1:65" s="13" customFormat="1" ht="10.199999999999999">
      <c r="B173" s="191"/>
      <c r="C173" s="192"/>
      <c r="D173" s="185" t="s">
        <v>127</v>
      </c>
      <c r="E173" s="193" t="s">
        <v>19</v>
      </c>
      <c r="F173" s="194" t="s">
        <v>278</v>
      </c>
      <c r="G173" s="192"/>
      <c r="H173" s="195">
        <v>1188</v>
      </c>
      <c r="I173" s="196"/>
      <c r="J173" s="192"/>
      <c r="K173" s="192"/>
      <c r="L173" s="197"/>
      <c r="M173" s="198"/>
      <c r="N173" s="199"/>
      <c r="O173" s="199"/>
      <c r="P173" s="199"/>
      <c r="Q173" s="199"/>
      <c r="R173" s="199"/>
      <c r="S173" s="199"/>
      <c r="T173" s="200"/>
      <c r="AT173" s="201" t="s">
        <v>127</v>
      </c>
      <c r="AU173" s="201" t="s">
        <v>82</v>
      </c>
      <c r="AV173" s="13" t="s">
        <v>82</v>
      </c>
      <c r="AW173" s="13" t="s">
        <v>33</v>
      </c>
      <c r="AX173" s="13" t="s">
        <v>79</v>
      </c>
      <c r="AY173" s="201" t="s">
        <v>114</v>
      </c>
    </row>
    <row r="174" spans="1:65" s="2" customFormat="1" ht="14.4" customHeight="1">
      <c r="A174" s="33"/>
      <c r="B174" s="34"/>
      <c r="C174" s="172" t="s">
        <v>279</v>
      </c>
      <c r="D174" s="172" t="s">
        <v>116</v>
      </c>
      <c r="E174" s="173" t="s">
        <v>280</v>
      </c>
      <c r="F174" s="174" t="s">
        <v>281</v>
      </c>
      <c r="G174" s="175" t="s">
        <v>252</v>
      </c>
      <c r="H174" s="176">
        <v>40</v>
      </c>
      <c r="I174" s="177"/>
      <c r="J174" s="178">
        <f>ROUND(I174*H174,2)</f>
        <v>0</v>
      </c>
      <c r="K174" s="174" t="s">
        <v>120</v>
      </c>
      <c r="L174" s="38"/>
      <c r="M174" s="179" t="s">
        <v>19</v>
      </c>
      <c r="N174" s="180" t="s">
        <v>42</v>
      </c>
      <c r="O174" s="63"/>
      <c r="P174" s="181">
        <f>O174*H174</f>
        <v>0</v>
      </c>
      <c r="Q174" s="181">
        <v>0</v>
      </c>
      <c r="R174" s="181">
        <f>Q174*H174</f>
        <v>0</v>
      </c>
      <c r="S174" s="181">
        <v>0.32400000000000001</v>
      </c>
      <c r="T174" s="182">
        <f>S174*H174</f>
        <v>12.96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183" t="s">
        <v>121</v>
      </c>
      <c r="AT174" s="183" t="s">
        <v>116</v>
      </c>
      <c r="AU174" s="183" t="s">
        <v>82</v>
      </c>
      <c r="AY174" s="16" t="s">
        <v>114</v>
      </c>
      <c r="BE174" s="184">
        <f>IF(N174="základní",J174,0)</f>
        <v>0</v>
      </c>
      <c r="BF174" s="184">
        <f>IF(N174="snížená",J174,0)</f>
        <v>0</v>
      </c>
      <c r="BG174" s="184">
        <f>IF(N174="zákl. přenesená",J174,0)</f>
        <v>0</v>
      </c>
      <c r="BH174" s="184">
        <f>IF(N174="sníž. přenesená",J174,0)</f>
        <v>0</v>
      </c>
      <c r="BI174" s="184">
        <f>IF(N174="nulová",J174,0)</f>
        <v>0</v>
      </c>
      <c r="BJ174" s="16" t="s">
        <v>79</v>
      </c>
      <c r="BK174" s="184">
        <f>ROUND(I174*H174,2)</f>
        <v>0</v>
      </c>
      <c r="BL174" s="16" t="s">
        <v>121</v>
      </c>
      <c r="BM174" s="183" t="s">
        <v>282</v>
      </c>
    </row>
    <row r="175" spans="1:65" s="2" customFormat="1" ht="28.8">
      <c r="A175" s="33"/>
      <c r="B175" s="34"/>
      <c r="C175" s="35"/>
      <c r="D175" s="185" t="s">
        <v>123</v>
      </c>
      <c r="E175" s="35"/>
      <c r="F175" s="186" t="s">
        <v>283</v>
      </c>
      <c r="G175" s="35"/>
      <c r="H175" s="35"/>
      <c r="I175" s="187"/>
      <c r="J175" s="35"/>
      <c r="K175" s="35"/>
      <c r="L175" s="38"/>
      <c r="M175" s="188"/>
      <c r="N175" s="189"/>
      <c r="O175" s="63"/>
      <c r="P175" s="63"/>
      <c r="Q175" s="63"/>
      <c r="R175" s="63"/>
      <c r="S175" s="63"/>
      <c r="T175" s="64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123</v>
      </c>
      <c r="AU175" s="16" t="s">
        <v>82</v>
      </c>
    </row>
    <row r="176" spans="1:65" s="13" customFormat="1" ht="10.199999999999999">
      <c r="B176" s="191"/>
      <c r="C176" s="192"/>
      <c r="D176" s="185" t="s">
        <v>127</v>
      </c>
      <c r="E176" s="193" t="s">
        <v>19</v>
      </c>
      <c r="F176" s="194" t="s">
        <v>284</v>
      </c>
      <c r="G176" s="192"/>
      <c r="H176" s="195">
        <v>40</v>
      </c>
      <c r="I176" s="196"/>
      <c r="J176" s="192"/>
      <c r="K176" s="192"/>
      <c r="L176" s="197"/>
      <c r="M176" s="198"/>
      <c r="N176" s="199"/>
      <c r="O176" s="199"/>
      <c r="P176" s="199"/>
      <c r="Q176" s="199"/>
      <c r="R176" s="199"/>
      <c r="S176" s="199"/>
      <c r="T176" s="200"/>
      <c r="AT176" s="201" t="s">
        <v>127</v>
      </c>
      <c r="AU176" s="201" t="s">
        <v>82</v>
      </c>
      <c r="AV176" s="13" t="s">
        <v>82</v>
      </c>
      <c r="AW176" s="13" t="s">
        <v>33</v>
      </c>
      <c r="AX176" s="13" t="s">
        <v>79</v>
      </c>
      <c r="AY176" s="201" t="s">
        <v>114</v>
      </c>
    </row>
    <row r="177" spans="1:65" s="2" customFormat="1" ht="14.4" customHeight="1">
      <c r="A177" s="33"/>
      <c r="B177" s="34"/>
      <c r="C177" s="172" t="s">
        <v>285</v>
      </c>
      <c r="D177" s="172" t="s">
        <v>116</v>
      </c>
      <c r="E177" s="173" t="s">
        <v>286</v>
      </c>
      <c r="F177" s="174" t="s">
        <v>287</v>
      </c>
      <c r="G177" s="175" t="s">
        <v>252</v>
      </c>
      <c r="H177" s="176">
        <v>12.5</v>
      </c>
      <c r="I177" s="177"/>
      <c r="J177" s="178">
        <f>ROUND(I177*H177,2)</f>
        <v>0</v>
      </c>
      <c r="K177" s="174" t="s">
        <v>120</v>
      </c>
      <c r="L177" s="38"/>
      <c r="M177" s="179" t="s">
        <v>19</v>
      </c>
      <c r="N177" s="180" t="s">
        <v>42</v>
      </c>
      <c r="O177" s="63"/>
      <c r="P177" s="181">
        <f>O177*H177</f>
        <v>0</v>
      </c>
      <c r="Q177" s="181">
        <v>0</v>
      </c>
      <c r="R177" s="181">
        <f>Q177*H177</f>
        <v>0</v>
      </c>
      <c r="S177" s="181">
        <v>0.25800000000000001</v>
      </c>
      <c r="T177" s="182">
        <f>S177*H177</f>
        <v>3.2250000000000001</v>
      </c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183" t="s">
        <v>121</v>
      </c>
      <c r="AT177" s="183" t="s">
        <v>116</v>
      </c>
      <c r="AU177" s="183" t="s">
        <v>82</v>
      </c>
      <c r="AY177" s="16" t="s">
        <v>114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16" t="s">
        <v>79</v>
      </c>
      <c r="BK177" s="184">
        <f>ROUND(I177*H177,2)</f>
        <v>0</v>
      </c>
      <c r="BL177" s="16" t="s">
        <v>121</v>
      </c>
      <c r="BM177" s="183" t="s">
        <v>288</v>
      </c>
    </row>
    <row r="178" spans="1:65" s="2" customFormat="1" ht="19.2">
      <c r="A178" s="33"/>
      <c r="B178" s="34"/>
      <c r="C178" s="35"/>
      <c r="D178" s="185" t="s">
        <v>123</v>
      </c>
      <c r="E178" s="35"/>
      <c r="F178" s="186" t="s">
        <v>289</v>
      </c>
      <c r="G178" s="35"/>
      <c r="H178" s="35"/>
      <c r="I178" s="187"/>
      <c r="J178" s="35"/>
      <c r="K178" s="35"/>
      <c r="L178" s="38"/>
      <c r="M178" s="188"/>
      <c r="N178" s="189"/>
      <c r="O178" s="63"/>
      <c r="P178" s="63"/>
      <c r="Q178" s="63"/>
      <c r="R178" s="63"/>
      <c r="S178" s="63"/>
      <c r="T178" s="64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123</v>
      </c>
      <c r="AU178" s="16" t="s">
        <v>82</v>
      </c>
    </row>
    <row r="179" spans="1:65" s="13" customFormat="1" ht="10.199999999999999">
      <c r="B179" s="191"/>
      <c r="C179" s="192"/>
      <c r="D179" s="185" t="s">
        <v>127</v>
      </c>
      <c r="E179" s="193" t="s">
        <v>19</v>
      </c>
      <c r="F179" s="194" t="s">
        <v>290</v>
      </c>
      <c r="G179" s="192"/>
      <c r="H179" s="195">
        <v>12.5</v>
      </c>
      <c r="I179" s="196"/>
      <c r="J179" s="192"/>
      <c r="K179" s="192"/>
      <c r="L179" s="197"/>
      <c r="M179" s="198"/>
      <c r="N179" s="199"/>
      <c r="O179" s="199"/>
      <c r="P179" s="199"/>
      <c r="Q179" s="199"/>
      <c r="R179" s="199"/>
      <c r="S179" s="199"/>
      <c r="T179" s="200"/>
      <c r="AT179" s="201" t="s">
        <v>127</v>
      </c>
      <c r="AU179" s="201" t="s">
        <v>82</v>
      </c>
      <c r="AV179" s="13" t="s">
        <v>82</v>
      </c>
      <c r="AW179" s="13" t="s">
        <v>33</v>
      </c>
      <c r="AX179" s="13" t="s">
        <v>79</v>
      </c>
      <c r="AY179" s="201" t="s">
        <v>114</v>
      </c>
    </row>
    <row r="180" spans="1:65" s="2" customFormat="1" ht="14.4" customHeight="1">
      <c r="A180" s="33"/>
      <c r="B180" s="34"/>
      <c r="C180" s="172" t="s">
        <v>291</v>
      </c>
      <c r="D180" s="172" t="s">
        <v>116</v>
      </c>
      <c r="E180" s="173" t="s">
        <v>292</v>
      </c>
      <c r="F180" s="174" t="s">
        <v>293</v>
      </c>
      <c r="G180" s="175" t="s">
        <v>252</v>
      </c>
      <c r="H180" s="176">
        <v>4.5</v>
      </c>
      <c r="I180" s="177"/>
      <c r="J180" s="178">
        <f>ROUND(I180*H180,2)</f>
        <v>0</v>
      </c>
      <c r="K180" s="174" t="s">
        <v>120</v>
      </c>
      <c r="L180" s="38"/>
      <c r="M180" s="179" t="s">
        <v>19</v>
      </c>
      <c r="N180" s="180" t="s">
        <v>42</v>
      </c>
      <c r="O180" s="63"/>
      <c r="P180" s="181">
        <f>O180*H180</f>
        <v>0</v>
      </c>
      <c r="Q180" s="181">
        <v>0</v>
      </c>
      <c r="R180" s="181">
        <f>Q180*H180</f>
        <v>0</v>
      </c>
      <c r="S180" s="181">
        <v>4.2999999999999997E-2</v>
      </c>
      <c r="T180" s="182">
        <f>S180*H180</f>
        <v>0.19349999999999998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83" t="s">
        <v>121</v>
      </c>
      <c r="AT180" s="183" t="s">
        <v>116</v>
      </c>
      <c r="AU180" s="183" t="s">
        <v>82</v>
      </c>
      <c r="AY180" s="16" t="s">
        <v>114</v>
      </c>
      <c r="BE180" s="184">
        <f>IF(N180="základní",J180,0)</f>
        <v>0</v>
      </c>
      <c r="BF180" s="184">
        <f>IF(N180="snížená",J180,0)</f>
        <v>0</v>
      </c>
      <c r="BG180" s="184">
        <f>IF(N180="zákl. přenesená",J180,0)</f>
        <v>0</v>
      </c>
      <c r="BH180" s="184">
        <f>IF(N180="sníž. přenesená",J180,0)</f>
        <v>0</v>
      </c>
      <c r="BI180" s="184">
        <f>IF(N180="nulová",J180,0)</f>
        <v>0</v>
      </c>
      <c r="BJ180" s="16" t="s">
        <v>79</v>
      </c>
      <c r="BK180" s="184">
        <f>ROUND(I180*H180,2)</f>
        <v>0</v>
      </c>
      <c r="BL180" s="16" t="s">
        <v>121</v>
      </c>
      <c r="BM180" s="183" t="s">
        <v>294</v>
      </c>
    </row>
    <row r="181" spans="1:65" s="2" customFormat="1" ht="19.2">
      <c r="A181" s="33"/>
      <c r="B181" s="34"/>
      <c r="C181" s="35"/>
      <c r="D181" s="185" t="s">
        <v>123</v>
      </c>
      <c r="E181" s="35"/>
      <c r="F181" s="186" t="s">
        <v>295</v>
      </c>
      <c r="G181" s="35"/>
      <c r="H181" s="35"/>
      <c r="I181" s="187"/>
      <c r="J181" s="35"/>
      <c r="K181" s="35"/>
      <c r="L181" s="38"/>
      <c r="M181" s="188"/>
      <c r="N181" s="189"/>
      <c r="O181" s="63"/>
      <c r="P181" s="63"/>
      <c r="Q181" s="63"/>
      <c r="R181" s="63"/>
      <c r="S181" s="63"/>
      <c r="T181" s="64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123</v>
      </c>
      <c r="AU181" s="16" t="s">
        <v>82</v>
      </c>
    </row>
    <row r="182" spans="1:65" s="2" customFormat="1" ht="14.4" customHeight="1">
      <c r="A182" s="33"/>
      <c r="B182" s="34"/>
      <c r="C182" s="202" t="s">
        <v>296</v>
      </c>
      <c r="D182" s="202" t="s">
        <v>159</v>
      </c>
      <c r="E182" s="203" t="s">
        <v>297</v>
      </c>
      <c r="F182" s="204" t="s">
        <v>298</v>
      </c>
      <c r="G182" s="205" t="s">
        <v>141</v>
      </c>
      <c r="H182" s="206">
        <v>3</v>
      </c>
      <c r="I182" s="207"/>
      <c r="J182" s="208">
        <f>ROUND(I182*H182,2)</f>
        <v>0</v>
      </c>
      <c r="K182" s="204" t="s">
        <v>120</v>
      </c>
      <c r="L182" s="209"/>
      <c r="M182" s="210" t="s">
        <v>19</v>
      </c>
      <c r="N182" s="211" t="s">
        <v>42</v>
      </c>
      <c r="O182" s="63"/>
      <c r="P182" s="181">
        <f>O182*H182</f>
        <v>0</v>
      </c>
      <c r="Q182" s="181">
        <v>0</v>
      </c>
      <c r="R182" s="181">
        <f>Q182*H182</f>
        <v>0</v>
      </c>
      <c r="S182" s="181">
        <v>0</v>
      </c>
      <c r="T182" s="182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183" t="s">
        <v>162</v>
      </c>
      <c r="AT182" s="183" t="s">
        <v>159</v>
      </c>
      <c r="AU182" s="183" t="s">
        <v>82</v>
      </c>
      <c r="AY182" s="16" t="s">
        <v>114</v>
      </c>
      <c r="BE182" s="184">
        <f>IF(N182="základní",J182,0)</f>
        <v>0</v>
      </c>
      <c r="BF182" s="184">
        <f>IF(N182="snížená",J182,0)</f>
        <v>0</v>
      </c>
      <c r="BG182" s="184">
        <f>IF(N182="zákl. přenesená",J182,0)</f>
        <v>0</v>
      </c>
      <c r="BH182" s="184">
        <f>IF(N182="sníž. přenesená",J182,0)</f>
        <v>0</v>
      </c>
      <c r="BI182" s="184">
        <f>IF(N182="nulová",J182,0)</f>
        <v>0</v>
      </c>
      <c r="BJ182" s="16" t="s">
        <v>79</v>
      </c>
      <c r="BK182" s="184">
        <f>ROUND(I182*H182,2)</f>
        <v>0</v>
      </c>
      <c r="BL182" s="16" t="s">
        <v>121</v>
      </c>
      <c r="BM182" s="183" t="s">
        <v>299</v>
      </c>
    </row>
    <row r="183" spans="1:65" s="2" customFormat="1" ht="10.199999999999999">
      <c r="A183" s="33"/>
      <c r="B183" s="34"/>
      <c r="C183" s="35"/>
      <c r="D183" s="185" t="s">
        <v>123</v>
      </c>
      <c r="E183" s="35"/>
      <c r="F183" s="186" t="s">
        <v>298</v>
      </c>
      <c r="G183" s="35"/>
      <c r="H183" s="35"/>
      <c r="I183" s="187"/>
      <c r="J183" s="35"/>
      <c r="K183" s="35"/>
      <c r="L183" s="38"/>
      <c r="M183" s="188"/>
      <c r="N183" s="189"/>
      <c r="O183" s="63"/>
      <c r="P183" s="63"/>
      <c r="Q183" s="63"/>
      <c r="R183" s="63"/>
      <c r="S183" s="63"/>
      <c r="T183" s="64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123</v>
      </c>
      <c r="AU183" s="16" t="s">
        <v>82</v>
      </c>
    </row>
    <row r="184" spans="1:65" s="2" customFormat="1" ht="14.4" customHeight="1">
      <c r="A184" s="33"/>
      <c r="B184" s="34"/>
      <c r="C184" s="172" t="s">
        <v>300</v>
      </c>
      <c r="D184" s="172" t="s">
        <v>116</v>
      </c>
      <c r="E184" s="173" t="s">
        <v>301</v>
      </c>
      <c r="F184" s="174" t="s">
        <v>302</v>
      </c>
      <c r="G184" s="175" t="s">
        <v>119</v>
      </c>
      <c r="H184" s="176">
        <v>310</v>
      </c>
      <c r="I184" s="177"/>
      <c r="J184" s="178">
        <f>ROUND(I184*H184,2)</f>
        <v>0</v>
      </c>
      <c r="K184" s="174" t="s">
        <v>120</v>
      </c>
      <c r="L184" s="38"/>
      <c r="M184" s="179" t="s">
        <v>19</v>
      </c>
      <c r="N184" s="180" t="s">
        <v>42</v>
      </c>
      <c r="O184" s="63"/>
      <c r="P184" s="181">
        <f>O184*H184</f>
        <v>0</v>
      </c>
      <c r="Q184" s="181">
        <v>0</v>
      </c>
      <c r="R184" s="181">
        <f>Q184*H184</f>
        <v>0</v>
      </c>
      <c r="S184" s="181">
        <v>0.252</v>
      </c>
      <c r="T184" s="182">
        <f>S184*H184</f>
        <v>78.12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83" t="s">
        <v>121</v>
      </c>
      <c r="AT184" s="183" t="s">
        <v>116</v>
      </c>
      <c r="AU184" s="183" t="s">
        <v>82</v>
      </c>
      <c r="AY184" s="16" t="s">
        <v>114</v>
      </c>
      <c r="BE184" s="184">
        <f>IF(N184="základní",J184,0)</f>
        <v>0</v>
      </c>
      <c r="BF184" s="184">
        <f>IF(N184="snížená",J184,0)</f>
        <v>0</v>
      </c>
      <c r="BG184" s="184">
        <f>IF(N184="zákl. přenesená",J184,0)</f>
        <v>0</v>
      </c>
      <c r="BH184" s="184">
        <f>IF(N184="sníž. přenesená",J184,0)</f>
        <v>0</v>
      </c>
      <c r="BI184" s="184">
        <f>IF(N184="nulová",J184,0)</f>
        <v>0</v>
      </c>
      <c r="BJ184" s="16" t="s">
        <v>79</v>
      </c>
      <c r="BK184" s="184">
        <f>ROUND(I184*H184,2)</f>
        <v>0</v>
      </c>
      <c r="BL184" s="16" t="s">
        <v>121</v>
      </c>
      <c r="BM184" s="183" t="s">
        <v>303</v>
      </c>
    </row>
    <row r="185" spans="1:65" s="2" customFormat="1" ht="19.2">
      <c r="A185" s="33"/>
      <c r="B185" s="34"/>
      <c r="C185" s="35"/>
      <c r="D185" s="185" t="s">
        <v>123</v>
      </c>
      <c r="E185" s="35"/>
      <c r="F185" s="186" t="s">
        <v>304</v>
      </c>
      <c r="G185" s="35"/>
      <c r="H185" s="35"/>
      <c r="I185" s="187"/>
      <c r="J185" s="35"/>
      <c r="K185" s="35"/>
      <c r="L185" s="38"/>
      <c r="M185" s="188"/>
      <c r="N185" s="189"/>
      <c r="O185" s="63"/>
      <c r="P185" s="63"/>
      <c r="Q185" s="63"/>
      <c r="R185" s="63"/>
      <c r="S185" s="63"/>
      <c r="T185" s="64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123</v>
      </c>
      <c r="AU185" s="16" t="s">
        <v>82</v>
      </c>
    </row>
    <row r="186" spans="1:65" s="13" customFormat="1" ht="10.199999999999999">
      <c r="B186" s="191"/>
      <c r="C186" s="192"/>
      <c r="D186" s="185" t="s">
        <v>127</v>
      </c>
      <c r="E186" s="193" t="s">
        <v>19</v>
      </c>
      <c r="F186" s="194" t="s">
        <v>305</v>
      </c>
      <c r="G186" s="192"/>
      <c r="H186" s="195">
        <v>310</v>
      </c>
      <c r="I186" s="196"/>
      <c r="J186" s="192"/>
      <c r="K186" s="192"/>
      <c r="L186" s="197"/>
      <c r="M186" s="198"/>
      <c r="N186" s="199"/>
      <c r="O186" s="199"/>
      <c r="P186" s="199"/>
      <c r="Q186" s="199"/>
      <c r="R186" s="199"/>
      <c r="S186" s="199"/>
      <c r="T186" s="200"/>
      <c r="AT186" s="201" t="s">
        <v>127</v>
      </c>
      <c r="AU186" s="201" t="s">
        <v>82</v>
      </c>
      <c r="AV186" s="13" t="s">
        <v>82</v>
      </c>
      <c r="AW186" s="13" t="s">
        <v>33</v>
      </c>
      <c r="AX186" s="13" t="s">
        <v>79</v>
      </c>
      <c r="AY186" s="201" t="s">
        <v>114</v>
      </c>
    </row>
    <row r="187" spans="1:65" s="12" customFormat="1" ht="22.8" customHeight="1">
      <c r="B187" s="156"/>
      <c r="C187" s="157"/>
      <c r="D187" s="158" t="s">
        <v>70</v>
      </c>
      <c r="E187" s="170" t="s">
        <v>306</v>
      </c>
      <c r="F187" s="170" t="s">
        <v>307</v>
      </c>
      <c r="G187" s="157"/>
      <c r="H187" s="157"/>
      <c r="I187" s="160"/>
      <c r="J187" s="171">
        <f>BK187</f>
        <v>0</v>
      </c>
      <c r="K187" s="157"/>
      <c r="L187" s="162"/>
      <c r="M187" s="163"/>
      <c r="N187" s="164"/>
      <c r="O187" s="164"/>
      <c r="P187" s="165">
        <f>SUM(P188:P214)</f>
        <v>0</v>
      </c>
      <c r="Q187" s="164"/>
      <c r="R187" s="165">
        <f>SUM(R188:R214)</f>
        <v>0</v>
      </c>
      <c r="S187" s="164"/>
      <c r="T187" s="166">
        <f>SUM(T188:T214)</f>
        <v>0</v>
      </c>
      <c r="AR187" s="167" t="s">
        <v>79</v>
      </c>
      <c r="AT187" s="168" t="s">
        <v>70</v>
      </c>
      <c r="AU187" s="168" t="s">
        <v>79</v>
      </c>
      <c r="AY187" s="167" t="s">
        <v>114</v>
      </c>
      <c r="BK187" s="169">
        <f>SUM(BK188:BK214)</f>
        <v>0</v>
      </c>
    </row>
    <row r="188" spans="1:65" s="2" customFormat="1" ht="14.4" customHeight="1">
      <c r="A188" s="33"/>
      <c r="B188" s="34"/>
      <c r="C188" s="172" t="s">
        <v>308</v>
      </c>
      <c r="D188" s="172" t="s">
        <v>116</v>
      </c>
      <c r="E188" s="173" t="s">
        <v>309</v>
      </c>
      <c r="F188" s="174" t="s">
        <v>310</v>
      </c>
      <c r="G188" s="175" t="s">
        <v>204</v>
      </c>
      <c r="H188" s="176">
        <v>2580.3890000000001</v>
      </c>
      <c r="I188" s="177"/>
      <c r="J188" s="178">
        <f>ROUND(I188*H188,2)</f>
        <v>0</v>
      </c>
      <c r="K188" s="174" t="s">
        <v>120</v>
      </c>
      <c r="L188" s="38"/>
      <c r="M188" s="179" t="s">
        <v>19</v>
      </c>
      <c r="N188" s="180" t="s">
        <v>42</v>
      </c>
      <c r="O188" s="63"/>
      <c r="P188" s="181">
        <f>O188*H188</f>
        <v>0</v>
      </c>
      <c r="Q188" s="181">
        <v>0</v>
      </c>
      <c r="R188" s="181">
        <f>Q188*H188</f>
        <v>0</v>
      </c>
      <c r="S188" s="181">
        <v>0</v>
      </c>
      <c r="T188" s="182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83" t="s">
        <v>121</v>
      </c>
      <c r="AT188" s="183" t="s">
        <v>116</v>
      </c>
      <c r="AU188" s="183" t="s">
        <v>82</v>
      </c>
      <c r="AY188" s="16" t="s">
        <v>114</v>
      </c>
      <c r="BE188" s="184">
        <f>IF(N188="základní",J188,0)</f>
        <v>0</v>
      </c>
      <c r="BF188" s="184">
        <f>IF(N188="snížená",J188,0)</f>
        <v>0</v>
      </c>
      <c r="BG188" s="184">
        <f>IF(N188="zákl. přenesená",J188,0)</f>
        <v>0</v>
      </c>
      <c r="BH188" s="184">
        <f>IF(N188="sníž. přenesená",J188,0)</f>
        <v>0</v>
      </c>
      <c r="BI188" s="184">
        <f>IF(N188="nulová",J188,0)</f>
        <v>0</v>
      </c>
      <c r="BJ188" s="16" t="s">
        <v>79</v>
      </c>
      <c r="BK188" s="184">
        <f>ROUND(I188*H188,2)</f>
        <v>0</v>
      </c>
      <c r="BL188" s="16" t="s">
        <v>121</v>
      </c>
      <c r="BM188" s="183" t="s">
        <v>311</v>
      </c>
    </row>
    <row r="189" spans="1:65" s="2" customFormat="1" ht="10.199999999999999">
      <c r="A189" s="33"/>
      <c r="B189" s="34"/>
      <c r="C189" s="35"/>
      <c r="D189" s="185" t="s">
        <v>123</v>
      </c>
      <c r="E189" s="35"/>
      <c r="F189" s="186" t="s">
        <v>312</v>
      </c>
      <c r="G189" s="35"/>
      <c r="H189" s="35"/>
      <c r="I189" s="187"/>
      <c r="J189" s="35"/>
      <c r="K189" s="35"/>
      <c r="L189" s="38"/>
      <c r="M189" s="188"/>
      <c r="N189" s="189"/>
      <c r="O189" s="63"/>
      <c r="P189" s="63"/>
      <c r="Q189" s="63"/>
      <c r="R189" s="63"/>
      <c r="S189" s="63"/>
      <c r="T189" s="64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123</v>
      </c>
      <c r="AU189" s="16" t="s">
        <v>82</v>
      </c>
    </row>
    <row r="190" spans="1:65" s="13" customFormat="1" ht="10.199999999999999">
      <c r="B190" s="191"/>
      <c r="C190" s="192"/>
      <c r="D190" s="185" t="s">
        <v>127</v>
      </c>
      <c r="E190" s="193" t="s">
        <v>19</v>
      </c>
      <c r="F190" s="194" t="s">
        <v>313</v>
      </c>
      <c r="G190" s="192"/>
      <c r="H190" s="195">
        <v>243.43199999999999</v>
      </c>
      <c r="I190" s="196"/>
      <c r="J190" s="192"/>
      <c r="K190" s="192"/>
      <c r="L190" s="197"/>
      <c r="M190" s="198"/>
      <c r="N190" s="199"/>
      <c r="O190" s="199"/>
      <c r="P190" s="199"/>
      <c r="Q190" s="199"/>
      <c r="R190" s="199"/>
      <c r="S190" s="199"/>
      <c r="T190" s="200"/>
      <c r="AT190" s="201" t="s">
        <v>127</v>
      </c>
      <c r="AU190" s="201" t="s">
        <v>82</v>
      </c>
      <c r="AV190" s="13" t="s">
        <v>82</v>
      </c>
      <c r="AW190" s="13" t="s">
        <v>33</v>
      </c>
      <c r="AX190" s="13" t="s">
        <v>71</v>
      </c>
      <c r="AY190" s="201" t="s">
        <v>114</v>
      </c>
    </row>
    <row r="191" spans="1:65" s="13" customFormat="1" ht="10.199999999999999">
      <c r="B191" s="191"/>
      <c r="C191" s="192"/>
      <c r="D191" s="185" t="s">
        <v>127</v>
      </c>
      <c r="E191" s="193" t="s">
        <v>19</v>
      </c>
      <c r="F191" s="194" t="s">
        <v>314</v>
      </c>
      <c r="G191" s="192"/>
      <c r="H191" s="195">
        <v>78.12</v>
      </c>
      <c r="I191" s="196"/>
      <c r="J191" s="192"/>
      <c r="K191" s="192"/>
      <c r="L191" s="197"/>
      <c r="M191" s="198"/>
      <c r="N191" s="199"/>
      <c r="O191" s="199"/>
      <c r="P191" s="199"/>
      <c r="Q191" s="199"/>
      <c r="R191" s="199"/>
      <c r="S191" s="199"/>
      <c r="T191" s="200"/>
      <c r="AT191" s="201" t="s">
        <v>127</v>
      </c>
      <c r="AU191" s="201" t="s">
        <v>82</v>
      </c>
      <c r="AV191" s="13" t="s">
        <v>82</v>
      </c>
      <c r="AW191" s="13" t="s">
        <v>33</v>
      </c>
      <c r="AX191" s="13" t="s">
        <v>71</v>
      </c>
      <c r="AY191" s="201" t="s">
        <v>114</v>
      </c>
    </row>
    <row r="192" spans="1:65" s="13" customFormat="1" ht="10.199999999999999">
      <c r="B192" s="191"/>
      <c r="C192" s="192"/>
      <c r="D192" s="185" t="s">
        <v>127</v>
      </c>
      <c r="E192" s="193" t="s">
        <v>19</v>
      </c>
      <c r="F192" s="194" t="s">
        <v>315</v>
      </c>
      <c r="G192" s="192"/>
      <c r="H192" s="195">
        <v>3.419</v>
      </c>
      <c r="I192" s="196"/>
      <c r="J192" s="192"/>
      <c r="K192" s="192"/>
      <c r="L192" s="197"/>
      <c r="M192" s="198"/>
      <c r="N192" s="199"/>
      <c r="O192" s="199"/>
      <c r="P192" s="199"/>
      <c r="Q192" s="199"/>
      <c r="R192" s="199"/>
      <c r="S192" s="199"/>
      <c r="T192" s="200"/>
      <c r="AT192" s="201" t="s">
        <v>127</v>
      </c>
      <c r="AU192" s="201" t="s">
        <v>82</v>
      </c>
      <c r="AV192" s="13" t="s">
        <v>82</v>
      </c>
      <c r="AW192" s="13" t="s">
        <v>33</v>
      </c>
      <c r="AX192" s="13" t="s">
        <v>71</v>
      </c>
      <c r="AY192" s="201" t="s">
        <v>114</v>
      </c>
    </row>
    <row r="193" spans="1:65" s="13" customFormat="1" ht="10.199999999999999">
      <c r="B193" s="191"/>
      <c r="C193" s="192"/>
      <c r="D193" s="185" t="s">
        <v>127</v>
      </c>
      <c r="E193" s="193" t="s">
        <v>19</v>
      </c>
      <c r="F193" s="194" t="s">
        <v>316</v>
      </c>
      <c r="G193" s="192"/>
      <c r="H193" s="195">
        <v>1868.85</v>
      </c>
      <c r="I193" s="196"/>
      <c r="J193" s="192"/>
      <c r="K193" s="192"/>
      <c r="L193" s="197"/>
      <c r="M193" s="198"/>
      <c r="N193" s="199"/>
      <c r="O193" s="199"/>
      <c r="P193" s="199"/>
      <c r="Q193" s="199"/>
      <c r="R193" s="199"/>
      <c r="S193" s="199"/>
      <c r="T193" s="200"/>
      <c r="AT193" s="201" t="s">
        <v>127</v>
      </c>
      <c r="AU193" s="201" t="s">
        <v>82</v>
      </c>
      <c r="AV193" s="13" t="s">
        <v>82</v>
      </c>
      <c r="AW193" s="13" t="s">
        <v>33</v>
      </c>
      <c r="AX193" s="13" t="s">
        <v>71</v>
      </c>
      <c r="AY193" s="201" t="s">
        <v>114</v>
      </c>
    </row>
    <row r="194" spans="1:65" s="13" customFormat="1" ht="10.199999999999999">
      <c r="B194" s="191"/>
      <c r="C194" s="192"/>
      <c r="D194" s="185" t="s">
        <v>127</v>
      </c>
      <c r="E194" s="193" t="s">
        <v>19</v>
      </c>
      <c r="F194" s="194" t="s">
        <v>317</v>
      </c>
      <c r="G194" s="192"/>
      <c r="H194" s="195">
        <v>316.8</v>
      </c>
      <c r="I194" s="196"/>
      <c r="J194" s="192"/>
      <c r="K194" s="192"/>
      <c r="L194" s="197"/>
      <c r="M194" s="198"/>
      <c r="N194" s="199"/>
      <c r="O194" s="199"/>
      <c r="P194" s="199"/>
      <c r="Q194" s="199"/>
      <c r="R194" s="199"/>
      <c r="S194" s="199"/>
      <c r="T194" s="200"/>
      <c r="AT194" s="201" t="s">
        <v>127</v>
      </c>
      <c r="AU194" s="201" t="s">
        <v>82</v>
      </c>
      <c r="AV194" s="13" t="s">
        <v>82</v>
      </c>
      <c r="AW194" s="13" t="s">
        <v>33</v>
      </c>
      <c r="AX194" s="13" t="s">
        <v>71</v>
      </c>
      <c r="AY194" s="201" t="s">
        <v>114</v>
      </c>
    </row>
    <row r="195" spans="1:65" s="13" customFormat="1" ht="10.199999999999999">
      <c r="B195" s="191"/>
      <c r="C195" s="192"/>
      <c r="D195" s="185" t="s">
        <v>127</v>
      </c>
      <c r="E195" s="193" t="s">
        <v>19</v>
      </c>
      <c r="F195" s="194" t="s">
        <v>318</v>
      </c>
      <c r="G195" s="192"/>
      <c r="H195" s="195">
        <v>69.768000000000001</v>
      </c>
      <c r="I195" s="196"/>
      <c r="J195" s="192"/>
      <c r="K195" s="192"/>
      <c r="L195" s="197"/>
      <c r="M195" s="198"/>
      <c r="N195" s="199"/>
      <c r="O195" s="199"/>
      <c r="P195" s="199"/>
      <c r="Q195" s="199"/>
      <c r="R195" s="199"/>
      <c r="S195" s="199"/>
      <c r="T195" s="200"/>
      <c r="AT195" s="201" t="s">
        <v>127</v>
      </c>
      <c r="AU195" s="201" t="s">
        <v>82</v>
      </c>
      <c r="AV195" s="13" t="s">
        <v>82</v>
      </c>
      <c r="AW195" s="13" t="s">
        <v>33</v>
      </c>
      <c r="AX195" s="13" t="s">
        <v>71</v>
      </c>
      <c r="AY195" s="201" t="s">
        <v>114</v>
      </c>
    </row>
    <row r="196" spans="1:65" s="2" customFormat="1" ht="14.4" customHeight="1">
      <c r="A196" s="33"/>
      <c r="B196" s="34"/>
      <c r="C196" s="172" t="s">
        <v>319</v>
      </c>
      <c r="D196" s="172" t="s">
        <v>116</v>
      </c>
      <c r="E196" s="173" t="s">
        <v>320</v>
      </c>
      <c r="F196" s="174" t="s">
        <v>321</v>
      </c>
      <c r="G196" s="175" t="s">
        <v>204</v>
      </c>
      <c r="H196" s="176">
        <v>34337.807000000001</v>
      </c>
      <c r="I196" s="177"/>
      <c r="J196" s="178">
        <f>ROUND(I196*H196,2)</f>
        <v>0</v>
      </c>
      <c r="K196" s="174" t="s">
        <v>120</v>
      </c>
      <c r="L196" s="38"/>
      <c r="M196" s="179" t="s">
        <v>19</v>
      </c>
      <c r="N196" s="180" t="s">
        <v>42</v>
      </c>
      <c r="O196" s="63"/>
      <c r="P196" s="181">
        <f>O196*H196</f>
        <v>0</v>
      </c>
      <c r="Q196" s="181">
        <v>0</v>
      </c>
      <c r="R196" s="181">
        <f>Q196*H196</f>
        <v>0</v>
      </c>
      <c r="S196" s="181">
        <v>0</v>
      </c>
      <c r="T196" s="182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83" t="s">
        <v>121</v>
      </c>
      <c r="AT196" s="183" t="s">
        <v>116</v>
      </c>
      <c r="AU196" s="183" t="s">
        <v>82</v>
      </c>
      <c r="AY196" s="16" t="s">
        <v>114</v>
      </c>
      <c r="BE196" s="184">
        <f>IF(N196="základní",J196,0)</f>
        <v>0</v>
      </c>
      <c r="BF196" s="184">
        <f>IF(N196="snížená",J196,0)</f>
        <v>0</v>
      </c>
      <c r="BG196" s="184">
        <f>IF(N196="zákl. přenesená",J196,0)</f>
        <v>0</v>
      </c>
      <c r="BH196" s="184">
        <f>IF(N196="sníž. přenesená",J196,0)</f>
        <v>0</v>
      </c>
      <c r="BI196" s="184">
        <f>IF(N196="nulová",J196,0)</f>
        <v>0</v>
      </c>
      <c r="BJ196" s="16" t="s">
        <v>79</v>
      </c>
      <c r="BK196" s="184">
        <f>ROUND(I196*H196,2)</f>
        <v>0</v>
      </c>
      <c r="BL196" s="16" t="s">
        <v>121</v>
      </c>
      <c r="BM196" s="183" t="s">
        <v>322</v>
      </c>
    </row>
    <row r="197" spans="1:65" s="2" customFormat="1" ht="19.2">
      <c r="A197" s="33"/>
      <c r="B197" s="34"/>
      <c r="C197" s="35"/>
      <c r="D197" s="185" t="s">
        <v>123</v>
      </c>
      <c r="E197" s="35"/>
      <c r="F197" s="186" t="s">
        <v>323</v>
      </c>
      <c r="G197" s="35"/>
      <c r="H197" s="35"/>
      <c r="I197" s="187"/>
      <c r="J197" s="35"/>
      <c r="K197" s="35"/>
      <c r="L197" s="38"/>
      <c r="M197" s="188"/>
      <c r="N197" s="189"/>
      <c r="O197" s="63"/>
      <c r="P197" s="63"/>
      <c r="Q197" s="63"/>
      <c r="R197" s="63"/>
      <c r="S197" s="63"/>
      <c r="T197" s="64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123</v>
      </c>
      <c r="AU197" s="16" t="s">
        <v>82</v>
      </c>
    </row>
    <row r="198" spans="1:65" s="13" customFormat="1" ht="10.199999999999999">
      <c r="B198" s="191"/>
      <c r="C198" s="192"/>
      <c r="D198" s="185" t="s">
        <v>127</v>
      </c>
      <c r="E198" s="193" t="s">
        <v>19</v>
      </c>
      <c r="F198" s="194" t="s">
        <v>324</v>
      </c>
      <c r="G198" s="192"/>
      <c r="H198" s="195">
        <v>4625.2079999999996</v>
      </c>
      <c r="I198" s="196"/>
      <c r="J198" s="192"/>
      <c r="K198" s="192"/>
      <c r="L198" s="197"/>
      <c r="M198" s="198"/>
      <c r="N198" s="199"/>
      <c r="O198" s="199"/>
      <c r="P198" s="199"/>
      <c r="Q198" s="199"/>
      <c r="R198" s="199"/>
      <c r="S198" s="199"/>
      <c r="T198" s="200"/>
      <c r="AT198" s="201" t="s">
        <v>127</v>
      </c>
      <c r="AU198" s="201" t="s">
        <v>82</v>
      </c>
      <c r="AV198" s="13" t="s">
        <v>82</v>
      </c>
      <c r="AW198" s="13" t="s">
        <v>33</v>
      </c>
      <c r="AX198" s="13" t="s">
        <v>71</v>
      </c>
      <c r="AY198" s="201" t="s">
        <v>114</v>
      </c>
    </row>
    <row r="199" spans="1:65" s="13" customFormat="1" ht="10.199999999999999">
      <c r="B199" s="191"/>
      <c r="C199" s="192"/>
      <c r="D199" s="185" t="s">
        <v>127</v>
      </c>
      <c r="E199" s="193" t="s">
        <v>19</v>
      </c>
      <c r="F199" s="194" t="s">
        <v>325</v>
      </c>
      <c r="G199" s="192"/>
      <c r="H199" s="195">
        <v>1484.28</v>
      </c>
      <c r="I199" s="196"/>
      <c r="J199" s="192"/>
      <c r="K199" s="192"/>
      <c r="L199" s="197"/>
      <c r="M199" s="198"/>
      <c r="N199" s="199"/>
      <c r="O199" s="199"/>
      <c r="P199" s="199"/>
      <c r="Q199" s="199"/>
      <c r="R199" s="199"/>
      <c r="S199" s="199"/>
      <c r="T199" s="200"/>
      <c r="AT199" s="201" t="s">
        <v>127</v>
      </c>
      <c r="AU199" s="201" t="s">
        <v>82</v>
      </c>
      <c r="AV199" s="13" t="s">
        <v>82</v>
      </c>
      <c r="AW199" s="13" t="s">
        <v>33</v>
      </c>
      <c r="AX199" s="13" t="s">
        <v>71</v>
      </c>
      <c r="AY199" s="201" t="s">
        <v>114</v>
      </c>
    </row>
    <row r="200" spans="1:65" s="13" customFormat="1" ht="10.199999999999999">
      <c r="B200" s="191"/>
      <c r="C200" s="192"/>
      <c r="D200" s="185" t="s">
        <v>127</v>
      </c>
      <c r="E200" s="193" t="s">
        <v>19</v>
      </c>
      <c r="F200" s="194" t="s">
        <v>326</v>
      </c>
      <c r="G200" s="192"/>
      <c r="H200" s="195">
        <v>64.960999999999999</v>
      </c>
      <c r="I200" s="196"/>
      <c r="J200" s="192"/>
      <c r="K200" s="192"/>
      <c r="L200" s="197"/>
      <c r="M200" s="198"/>
      <c r="N200" s="199"/>
      <c r="O200" s="199"/>
      <c r="P200" s="199"/>
      <c r="Q200" s="199"/>
      <c r="R200" s="199"/>
      <c r="S200" s="199"/>
      <c r="T200" s="200"/>
      <c r="AT200" s="201" t="s">
        <v>127</v>
      </c>
      <c r="AU200" s="201" t="s">
        <v>82</v>
      </c>
      <c r="AV200" s="13" t="s">
        <v>82</v>
      </c>
      <c r="AW200" s="13" t="s">
        <v>33</v>
      </c>
      <c r="AX200" s="13" t="s">
        <v>71</v>
      </c>
      <c r="AY200" s="201" t="s">
        <v>114</v>
      </c>
    </row>
    <row r="201" spans="1:65" s="13" customFormat="1" ht="10.199999999999999">
      <c r="B201" s="191"/>
      <c r="C201" s="192"/>
      <c r="D201" s="185" t="s">
        <v>127</v>
      </c>
      <c r="E201" s="193" t="s">
        <v>19</v>
      </c>
      <c r="F201" s="194" t="s">
        <v>327</v>
      </c>
      <c r="G201" s="192"/>
      <c r="H201" s="195">
        <v>29488.95</v>
      </c>
      <c r="I201" s="196"/>
      <c r="J201" s="192"/>
      <c r="K201" s="192"/>
      <c r="L201" s="197"/>
      <c r="M201" s="198"/>
      <c r="N201" s="199"/>
      <c r="O201" s="199"/>
      <c r="P201" s="199"/>
      <c r="Q201" s="199"/>
      <c r="R201" s="199"/>
      <c r="S201" s="199"/>
      <c r="T201" s="200"/>
      <c r="AT201" s="201" t="s">
        <v>127</v>
      </c>
      <c r="AU201" s="201" t="s">
        <v>82</v>
      </c>
      <c r="AV201" s="13" t="s">
        <v>82</v>
      </c>
      <c r="AW201" s="13" t="s">
        <v>33</v>
      </c>
      <c r="AX201" s="13" t="s">
        <v>71</v>
      </c>
      <c r="AY201" s="201" t="s">
        <v>114</v>
      </c>
    </row>
    <row r="202" spans="1:65" s="13" customFormat="1" ht="10.199999999999999">
      <c r="B202" s="191"/>
      <c r="C202" s="192"/>
      <c r="D202" s="185" t="s">
        <v>127</v>
      </c>
      <c r="E202" s="193" t="s">
        <v>19</v>
      </c>
      <c r="F202" s="194" t="s">
        <v>328</v>
      </c>
      <c r="G202" s="192"/>
      <c r="H202" s="195">
        <v>-1325.5920000000001</v>
      </c>
      <c r="I202" s="196"/>
      <c r="J202" s="192"/>
      <c r="K202" s="192"/>
      <c r="L202" s="197"/>
      <c r="M202" s="198"/>
      <c r="N202" s="199"/>
      <c r="O202" s="199"/>
      <c r="P202" s="199"/>
      <c r="Q202" s="199"/>
      <c r="R202" s="199"/>
      <c r="S202" s="199"/>
      <c r="T202" s="200"/>
      <c r="AT202" s="201" t="s">
        <v>127</v>
      </c>
      <c r="AU202" s="201" t="s">
        <v>82</v>
      </c>
      <c r="AV202" s="13" t="s">
        <v>82</v>
      </c>
      <c r="AW202" s="13" t="s">
        <v>33</v>
      </c>
      <c r="AX202" s="13" t="s">
        <v>71</v>
      </c>
      <c r="AY202" s="201" t="s">
        <v>114</v>
      </c>
    </row>
    <row r="203" spans="1:65" s="2" customFormat="1" ht="14.4" customHeight="1">
      <c r="A203" s="33"/>
      <c r="B203" s="34"/>
      <c r="C203" s="172" t="s">
        <v>329</v>
      </c>
      <c r="D203" s="172" t="s">
        <v>116</v>
      </c>
      <c r="E203" s="173" t="s">
        <v>330</v>
      </c>
      <c r="F203" s="174" t="s">
        <v>331</v>
      </c>
      <c r="G203" s="175" t="s">
        <v>204</v>
      </c>
      <c r="H203" s="176">
        <v>386.56799999999998</v>
      </c>
      <c r="I203" s="177"/>
      <c r="J203" s="178">
        <f>ROUND(I203*H203,2)</f>
        <v>0</v>
      </c>
      <c r="K203" s="174" t="s">
        <v>120</v>
      </c>
      <c r="L203" s="38"/>
      <c r="M203" s="179" t="s">
        <v>19</v>
      </c>
      <c r="N203" s="180" t="s">
        <v>42</v>
      </c>
      <c r="O203" s="63"/>
      <c r="P203" s="181">
        <f>O203*H203</f>
        <v>0</v>
      </c>
      <c r="Q203" s="181">
        <v>0</v>
      </c>
      <c r="R203" s="181">
        <f>Q203*H203</f>
        <v>0</v>
      </c>
      <c r="S203" s="181">
        <v>0</v>
      </c>
      <c r="T203" s="182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83" t="s">
        <v>121</v>
      </c>
      <c r="AT203" s="183" t="s">
        <v>116</v>
      </c>
      <c r="AU203" s="183" t="s">
        <v>82</v>
      </c>
      <c r="AY203" s="16" t="s">
        <v>114</v>
      </c>
      <c r="BE203" s="184">
        <f>IF(N203="základní",J203,0)</f>
        <v>0</v>
      </c>
      <c r="BF203" s="184">
        <f>IF(N203="snížená",J203,0)</f>
        <v>0</v>
      </c>
      <c r="BG203" s="184">
        <f>IF(N203="zákl. přenesená",J203,0)</f>
        <v>0</v>
      </c>
      <c r="BH203" s="184">
        <f>IF(N203="sníž. přenesená",J203,0)</f>
        <v>0</v>
      </c>
      <c r="BI203" s="184">
        <f>IF(N203="nulová",J203,0)</f>
        <v>0</v>
      </c>
      <c r="BJ203" s="16" t="s">
        <v>79</v>
      </c>
      <c r="BK203" s="184">
        <f>ROUND(I203*H203,2)</f>
        <v>0</v>
      </c>
      <c r="BL203" s="16" t="s">
        <v>121</v>
      </c>
      <c r="BM203" s="183" t="s">
        <v>332</v>
      </c>
    </row>
    <row r="204" spans="1:65" s="2" customFormat="1" ht="10.199999999999999">
      <c r="A204" s="33"/>
      <c r="B204" s="34"/>
      <c r="C204" s="35"/>
      <c r="D204" s="185" t="s">
        <v>123</v>
      </c>
      <c r="E204" s="35"/>
      <c r="F204" s="186" t="s">
        <v>333</v>
      </c>
      <c r="G204" s="35"/>
      <c r="H204" s="35"/>
      <c r="I204" s="187"/>
      <c r="J204" s="35"/>
      <c r="K204" s="35"/>
      <c r="L204" s="38"/>
      <c r="M204" s="188"/>
      <c r="N204" s="189"/>
      <c r="O204" s="63"/>
      <c r="P204" s="63"/>
      <c r="Q204" s="63"/>
      <c r="R204" s="63"/>
      <c r="S204" s="63"/>
      <c r="T204" s="64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123</v>
      </c>
      <c r="AU204" s="16" t="s">
        <v>82</v>
      </c>
    </row>
    <row r="205" spans="1:65" s="13" customFormat="1" ht="10.199999999999999">
      <c r="B205" s="191"/>
      <c r="C205" s="192"/>
      <c r="D205" s="185" t="s">
        <v>127</v>
      </c>
      <c r="E205" s="193" t="s">
        <v>19</v>
      </c>
      <c r="F205" s="194" t="s">
        <v>317</v>
      </c>
      <c r="G205" s="192"/>
      <c r="H205" s="195">
        <v>316.8</v>
      </c>
      <c r="I205" s="196"/>
      <c r="J205" s="192"/>
      <c r="K205" s="192"/>
      <c r="L205" s="197"/>
      <c r="M205" s="198"/>
      <c r="N205" s="199"/>
      <c r="O205" s="199"/>
      <c r="P205" s="199"/>
      <c r="Q205" s="199"/>
      <c r="R205" s="199"/>
      <c r="S205" s="199"/>
      <c r="T205" s="200"/>
      <c r="AT205" s="201" t="s">
        <v>127</v>
      </c>
      <c r="AU205" s="201" t="s">
        <v>82</v>
      </c>
      <c r="AV205" s="13" t="s">
        <v>82</v>
      </c>
      <c r="AW205" s="13" t="s">
        <v>33</v>
      </c>
      <c r="AX205" s="13" t="s">
        <v>71</v>
      </c>
      <c r="AY205" s="201" t="s">
        <v>114</v>
      </c>
    </row>
    <row r="206" spans="1:65" s="13" customFormat="1" ht="10.199999999999999">
      <c r="B206" s="191"/>
      <c r="C206" s="192"/>
      <c r="D206" s="185" t="s">
        <v>127</v>
      </c>
      <c r="E206" s="193" t="s">
        <v>19</v>
      </c>
      <c r="F206" s="194" t="s">
        <v>318</v>
      </c>
      <c r="G206" s="192"/>
      <c r="H206" s="195">
        <v>69.768000000000001</v>
      </c>
      <c r="I206" s="196"/>
      <c r="J206" s="192"/>
      <c r="K206" s="192"/>
      <c r="L206" s="197"/>
      <c r="M206" s="198"/>
      <c r="N206" s="199"/>
      <c r="O206" s="199"/>
      <c r="P206" s="199"/>
      <c r="Q206" s="199"/>
      <c r="R206" s="199"/>
      <c r="S206" s="199"/>
      <c r="T206" s="200"/>
      <c r="AT206" s="201" t="s">
        <v>127</v>
      </c>
      <c r="AU206" s="201" t="s">
        <v>82</v>
      </c>
      <c r="AV206" s="13" t="s">
        <v>82</v>
      </c>
      <c r="AW206" s="13" t="s">
        <v>33</v>
      </c>
      <c r="AX206" s="13" t="s">
        <v>71</v>
      </c>
      <c r="AY206" s="201" t="s">
        <v>114</v>
      </c>
    </row>
    <row r="207" spans="1:65" s="2" customFormat="1" ht="14.4" customHeight="1">
      <c r="A207" s="33"/>
      <c r="B207" s="34"/>
      <c r="C207" s="172" t="s">
        <v>334</v>
      </c>
      <c r="D207" s="172" t="s">
        <v>116</v>
      </c>
      <c r="E207" s="173" t="s">
        <v>335</v>
      </c>
      <c r="F207" s="174" t="s">
        <v>336</v>
      </c>
      <c r="G207" s="175" t="s">
        <v>204</v>
      </c>
      <c r="H207" s="176">
        <v>1482.2819999999999</v>
      </c>
      <c r="I207" s="177"/>
      <c r="J207" s="178">
        <f>ROUND(I207*H207,2)</f>
        <v>0</v>
      </c>
      <c r="K207" s="174" t="s">
        <v>120</v>
      </c>
      <c r="L207" s="38"/>
      <c r="M207" s="179" t="s">
        <v>19</v>
      </c>
      <c r="N207" s="180" t="s">
        <v>42</v>
      </c>
      <c r="O207" s="63"/>
      <c r="P207" s="181">
        <f>O207*H207</f>
        <v>0</v>
      </c>
      <c r="Q207" s="181">
        <v>0</v>
      </c>
      <c r="R207" s="181">
        <f>Q207*H207</f>
        <v>0</v>
      </c>
      <c r="S207" s="181">
        <v>0</v>
      </c>
      <c r="T207" s="182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183" t="s">
        <v>121</v>
      </c>
      <c r="AT207" s="183" t="s">
        <v>116</v>
      </c>
      <c r="AU207" s="183" t="s">
        <v>82</v>
      </c>
      <c r="AY207" s="16" t="s">
        <v>114</v>
      </c>
      <c r="BE207" s="184">
        <f>IF(N207="základní",J207,0)</f>
        <v>0</v>
      </c>
      <c r="BF207" s="184">
        <f>IF(N207="snížená",J207,0)</f>
        <v>0</v>
      </c>
      <c r="BG207" s="184">
        <f>IF(N207="zákl. přenesená",J207,0)</f>
        <v>0</v>
      </c>
      <c r="BH207" s="184">
        <f>IF(N207="sníž. přenesená",J207,0)</f>
        <v>0</v>
      </c>
      <c r="BI207" s="184">
        <f>IF(N207="nulová",J207,0)</f>
        <v>0</v>
      </c>
      <c r="BJ207" s="16" t="s">
        <v>79</v>
      </c>
      <c r="BK207" s="184">
        <f>ROUND(I207*H207,2)</f>
        <v>0</v>
      </c>
      <c r="BL207" s="16" t="s">
        <v>121</v>
      </c>
      <c r="BM207" s="183" t="s">
        <v>337</v>
      </c>
    </row>
    <row r="208" spans="1:65" s="2" customFormat="1" ht="19.2">
      <c r="A208" s="33"/>
      <c r="B208" s="34"/>
      <c r="C208" s="35"/>
      <c r="D208" s="185" t="s">
        <v>123</v>
      </c>
      <c r="E208" s="35"/>
      <c r="F208" s="186" t="s">
        <v>338</v>
      </c>
      <c r="G208" s="35"/>
      <c r="H208" s="35"/>
      <c r="I208" s="187"/>
      <c r="J208" s="35"/>
      <c r="K208" s="35"/>
      <c r="L208" s="38"/>
      <c r="M208" s="188"/>
      <c r="N208" s="189"/>
      <c r="O208" s="63"/>
      <c r="P208" s="63"/>
      <c r="Q208" s="63"/>
      <c r="R208" s="63"/>
      <c r="S208" s="63"/>
      <c r="T208" s="64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123</v>
      </c>
      <c r="AU208" s="16" t="s">
        <v>82</v>
      </c>
    </row>
    <row r="209" spans="1:65" s="13" customFormat="1" ht="10.199999999999999">
      <c r="B209" s="191"/>
      <c r="C209" s="192"/>
      <c r="D209" s="185" t="s">
        <v>127</v>
      </c>
      <c r="E209" s="193" t="s">
        <v>19</v>
      </c>
      <c r="F209" s="194" t="s">
        <v>339</v>
      </c>
      <c r="G209" s="192"/>
      <c r="H209" s="195">
        <v>1482.2819999999999</v>
      </c>
      <c r="I209" s="196"/>
      <c r="J209" s="192"/>
      <c r="K209" s="192"/>
      <c r="L209" s="197"/>
      <c r="M209" s="198"/>
      <c r="N209" s="199"/>
      <c r="O209" s="199"/>
      <c r="P209" s="199"/>
      <c r="Q209" s="199"/>
      <c r="R209" s="199"/>
      <c r="S209" s="199"/>
      <c r="T209" s="200"/>
      <c r="AT209" s="201" t="s">
        <v>127</v>
      </c>
      <c r="AU209" s="201" t="s">
        <v>82</v>
      </c>
      <c r="AV209" s="13" t="s">
        <v>82</v>
      </c>
      <c r="AW209" s="13" t="s">
        <v>33</v>
      </c>
      <c r="AX209" s="13" t="s">
        <v>79</v>
      </c>
      <c r="AY209" s="201" t="s">
        <v>114</v>
      </c>
    </row>
    <row r="210" spans="1:65" s="2" customFormat="1" ht="14.4" customHeight="1">
      <c r="A210" s="33"/>
      <c r="B210" s="34"/>
      <c r="C210" s="172" t="s">
        <v>340</v>
      </c>
      <c r="D210" s="172" t="s">
        <v>116</v>
      </c>
      <c r="E210" s="173" t="s">
        <v>341</v>
      </c>
      <c r="F210" s="174" t="s">
        <v>342</v>
      </c>
      <c r="G210" s="175" t="s">
        <v>204</v>
      </c>
      <c r="H210" s="176">
        <v>324.971</v>
      </c>
      <c r="I210" s="177"/>
      <c r="J210" s="178">
        <f>ROUND(I210*H210,2)</f>
        <v>0</v>
      </c>
      <c r="K210" s="174" t="s">
        <v>120</v>
      </c>
      <c r="L210" s="38"/>
      <c r="M210" s="179" t="s">
        <v>19</v>
      </c>
      <c r="N210" s="180" t="s">
        <v>42</v>
      </c>
      <c r="O210" s="63"/>
      <c r="P210" s="181">
        <f>O210*H210</f>
        <v>0</v>
      </c>
      <c r="Q210" s="181">
        <v>0</v>
      </c>
      <c r="R210" s="181">
        <f>Q210*H210</f>
        <v>0</v>
      </c>
      <c r="S210" s="181">
        <v>0</v>
      </c>
      <c r="T210" s="182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183" t="s">
        <v>121</v>
      </c>
      <c r="AT210" s="183" t="s">
        <v>116</v>
      </c>
      <c r="AU210" s="183" t="s">
        <v>82</v>
      </c>
      <c r="AY210" s="16" t="s">
        <v>114</v>
      </c>
      <c r="BE210" s="184">
        <f>IF(N210="základní",J210,0)</f>
        <v>0</v>
      </c>
      <c r="BF210" s="184">
        <f>IF(N210="snížená",J210,0)</f>
        <v>0</v>
      </c>
      <c r="BG210" s="184">
        <f>IF(N210="zákl. přenesená",J210,0)</f>
        <v>0</v>
      </c>
      <c r="BH210" s="184">
        <f>IF(N210="sníž. přenesená",J210,0)</f>
        <v>0</v>
      </c>
      <c r="BI210" s="184">
        <f>IF(N210="nulová",J210,0)</f>
        <v>0</v>
      </c>
      <c r="BJ210" s="16" t="s">
        <v>79</v>
      </c>
      <c r="BK210" s="184">
        <f>ROUND(I210*H210,2)</f>
        <v>0</v>
      </c>
      <c r="BL210" s="16" t="s">
        <v>121</v>
      </c>
      <c r="BM210" s="183" t="s">
        <v>343</v>
      </c>
    </row>
    <row r="211" spans="1:65" s="2" customFormat="1" ht="19.2">
      <c r="A211" s="33"/>
      <c r="B211" s="34"/>
      <c r="C211" s="35"/>
      <c r="D211" s="185" t="s">
        <v>123</v>
      </c>
      <c r="E211" s="35"/>
      <c r="F211" s="186" t="s">
        <v>344</v>
      </c>
      <c r="G211" s="35"/>
      <c r="H211" s="35"/>
      <c r="I211" s="187"/>
      <c r="J211" s="35"/>
      <c r="K211" s="35"/>
      <c r="L211" s="38"/>
      <c r="M211" s="188"/>
      <c r="N211" s="189"/>
      <c r="O211" s="63"/>
      <c r="P211" s="63"/>
      <c r="Q211" s="63"/>
      <c r="R211" s="63"/>
      <c r="S211" s="63"/>
      <c r="T211" s="64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6" t="s">
        <v>123</v>
      </c>
      <c r="AU211" s="16" t="s">
        <v>82</v>
      </c>
    </row>
    <row r="212" spans="1:65" s="13" customFormat="1" ht="10.199999999999999">
      <c r="B212" s="191"/>
      <c r="C212" s="192"/>
      <c r="D212" s="185" t="s">
        <v>127</v>
      </c>
      <c r="E212" s="193" t="s">
        <v>19</v>
      </c>
      <c r="F212" s="194" t="s">
        <v>345</v>
      </c>
      <c r="G212" s="192"/>
      <c r="H212" s="195">
        <v>243.43199999999999</v>
      </c>
      <c r="I212" s="196"/>
      <c r="J212" s="192"/>
      <c r="K212" s="192"/>
      <c r="L212" s="197"/>
      <c r="M212" s="198"/>
      <c r="N212" s="199"/>
      <c r="O212" s="199"/>
      <c r="P212" s="199"/>
      <c r="Q212" s="199"/>
      <c r="R212" s="199"/>
      <c r="S212" s="199"/>
      <c r="T212" s="200"/>
      <c r="AT212" s="201" t="s">
        <v>127</v>
      </c>
      <c r="AU212" s="201" t="s">
        <v>82</v>
      </c>
      <c r="AV212" s="13" t="s">
        <v>82</v>
      </c>
      <c r="AW212" s="13" t="s">
        <v>33</v>
      </c>
      <c r="AX212" s="13" t="s">
        <v>71</v>
      </c>
      <c r="AY212" s="201" t="s">
        <v>114</v>
      </c>
    </row>
    <row r="213" spans="1:65" s="13" customFormat="1" ht="10.199999999999999">
      <c r="B213" s="191"/>
      <c r="C213" s="192"/>
      <c r="D213" s="185" t="s">
        <v>127</v>
      </c>
      <c r="E213" s="193" t="s">
        <v>19</v>
      </c>
      <c r="F213" s="194" t="s">
        <v>314</v>
      </c>
      <c r="G213" s="192"/>
      <c r="H213" s="195">
        <v>78.12</v>
      </c>
      <c r="I213" s="196"/>
      <c r="J213" s="192"/>
      <c r="K213" s="192"/>
      <c r="L213" s="197"/>
      <c r="M213" s="198"/>
      <c r="N213" s="199"/>
      <c r="O213" s="199"/>
      <c r="P213" s="199"/>
      <c r="Q213" s="199"/>
      <c r="R213" s="199"/>
      <c r="S213" s="199"/>
      <c r="T213" s="200"/>
      <c r="AT213" s="201" t="s">
        <v>127</v>
      </c>
      <c r="AU213" s="201" t="s">
        <v>82</v>
      </c>
      <c r="AV213" s="13" t="s">
        <v>82</v>
      </c>
      <c r="AW213" s="13" t="s">
        <v>33</v>
      </c>
      <c r="AX213" s="13" t="s">
        <v>71</v>
      </c>
      <c r="AY213" s="201" t="s">
        <v>114</v>
      </c>
    </row>
    <row r="214" spans="1:65" s="13" customFormat="1" ht="10.199999999999999">
      <c r="B214" s="191"/>
      <c r="C214" s="192"/>
      <c r="D214" s="185" t="s">
        <v>127</v>
      </c>
      <c r="E214" s="193" t="s">
        <v>19</v>
      </c>
      <c r="F214" s="194" t="s">
        <v>346</v>
      </c>
      <c r="G214" s="192"/>
      <c r="H214" s="195">
        <v>3.419</v>
      </c>
      <c r="I214" s="196"/>
      <c r="J214" s="192"/>
      <c r="K214" s="192"/>
      <c r="L214" s="197"/>
      <c r="M214" s="198"/>
      <c r="N214" s="199"/>
      <c r="O214" s="199"/>
      <c r="P214" s="199"/>
      <c r="Q214" s="199"/>
      <c r="R214" s="199"/>
      <c r="S214" s="199"/>
      <c r="T214" s="200"/>
      <c r="AT214" s="201" t="s">
        <v>127</v>
      </c>
      <c r="AU214" s="201" t="s">
        <v>82</v>
      </c>
      <c r="AV214" s="13" t="s">
        <v>82</v>
      </c>
      <c r="AW214" s="13" t="s">
        <v>33</v>
      </c>
      <c r="AX214" s="13" t="s">
        <v>71</v>
      </c>
      <c r="AY214" s="201" t="s">
        <v>114</v>
      </c>
    </row>
    <row r="215" spans="1:65" s="12" customFormat="1" ht="22.8" customHeight="1">
      <c r="B215" s="156"/>
      <c r="C215" s="157"/>
      <c r="D215" s="158" t="s">
        <v>70</v>
      </c>
      <c r="E215" s="170" t="s">
        <v>347</v>
      </c>
      <c r="F215" s="170" t="s">
        <v>348</v>
      </c>
      <c r="G215" s="157"/>
      <c r="H215" s="157"/>
      <c r="I215" s="160"/>
      <c r="J215" s="171">
        <f>BK215</f>
        <v>0</v>
      </c>
      <c r="K215" s="157"/>
      <c r="L215" s="162"/>
      <c r="M215" s="163"/>
      <c r="N215" s="164"/>
      <c r="O215" s="164"/>
      <c r="P215" s="165">
        <f>SUM(P216:P217)</f>
        <v>0</v>
      </c>
      <c r="Q215" s="164"/>
      <c r="R215" s="165">
        <f>SUM(R216:R217)</f>
        <v>0</v>
      </c>
      <c r="S215" s="164"/>
      <c r="T215" s="166">
        <f>SUM(T216:T217)</f>
        <v>0</v>
      </c>
      <c r="AR215" s="167" t="s">
        <v>79</v>
      </c>
      <c r="AT215" s="168" t="s">
        <v>70</v>
      </c>
      <c r="AU215" s="168" t="s">
        <v>79</v>
      </c>
      <c r="AY215" s="167" t="s">
        <v>114</v>
      </c>
      <c r="BK215" s="169">
        <f>SUM(BK216:BK217)</f>
        <v>0</v>
      </c>
    </row>
    <row r="216" spans="1:65" s="2" customFormat="1" ht="14.4" customHeight="1">
      <c r="A216" s="33"/>
      <c r="B216" s="34"/>
      <c r="C216" s="172" t="s">
        <v>349</v>
      </c>
      <c r="D216" s="172" t="s">
        <v>116</v>
      </c>
      <c r="E216" s="173" t="s">
        <v>350</v>
      </c>
      <c r="F216" s="174" t="s">
        <v>351</v>
      </c>
      <c r="G216" s="175" t="s">
        <v>204</v>
      </c>
      <c r="H216" s="176">
        <v>3569.027</v>
      </c>
      <c r="I216" s="177"/>
      <c r="J216" s="178">
        <f>ROUND(I216*H216,2)</f>
        <v>0</v>
      </c>
      <c r="K216" s="174" t="s">
        <v>120</v>
      </c>
      <c r="L216" s="38"/>
      <c r="M216" s="179" t="s">
        <v>19</v>
      </c>
      <c r="N216" s="180" t="s">
        <v>42</v>
      </c>
      <c r="O216" s="63"/>
      <c r="P216" s="181">
        <f>O216*H216</f>
        <v>0</v>
      </c>
      <c r="Q216" s="181">
        <v>0</v>
      </c>
      <c r="R216" s="181">
        <f>Q216*H216</f>
        <v>0</v>
      </c>
      <c r="S216" s="181">
        <v>0</v>
      </c>
      <c r="T216" s="182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83" t="s">
        <v>121</v>
      </c>
      <c r="AT216" s="183" t="s">
        <v>116</v>
      </c>
      <c r="AU216" s="183" t="s">
        <v>82</v>
      </c>
      <c r="AY216" s="16" t="s">
        <v>114</v>
      </c>
      <c r="BE216" s="184">
        <f>IF(N216="základní",J216,0)</f>
        <v>0</v>
      </c>
      <c r="BF216" s="184">
        <f>IF(N216="snížená",J216,0)</f>
        <v>0</v>
      </c>
      <c r="BG216" s="184">
        <f>IF(N216="zákl. přenesená",J216,0)</f>
        <v>0</v>
      </c>
      <c r="BH216" s="184">
        <f>IF(N216="sníž. přenesená",J216,0)</f>
        <v>0</v>
      </c>
      <c r="BI216" s="184">
        <f>IF(N216="nulová",J216,0)</f>
        <v>0</v>
      </c>
      <c r="BJ216" s="16" t="s">
        <v>79</v>
      </c>
      <c r="BK216" s="184">
        <f>ROUND(I216*H216,2)</f>
        <v>0</v>
      </c>
      <c r="BL216" s="16" t="s">
        <v>121</v>
      </c>
      <c r="BM216" s="183" t="s">
        <v>352</v>
      </c>
    </row>
    <row r="217" spans="1:65" s="2" customFormat="1" ht="19.2">
      <c r="A217" s="33"/>
      <c r="B217" s="34"/>
      <c r="C217" s="35"/>
      <c r="D217" s="185" t="s">
        <v>123</v>
      </c>
      <c r="E217" s="35"/>
      <c r="F217" s="186" t="s">
        <v>353</v>
      </c>
      <c r="G217" s="35"/>
      <c r="H217" s="35"/>
      <c r="I217" s="187"/>
      <c r="J217" s="35"/>
      <c r="K217" s="35"/>
      <c r="L217" s="38"/>
      <c r="M217" s="212"/>
      <c r="N217" s="213"/>
      <c r="O217" s="214"/>
      <c r="P217" s="214"/>
      <c r="Q217" s="214"/>
      <c r="R217" s="214"/>
      <c r="S217" s="214"/>
      <c r="T217" s="215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6" t="s">
        <v>123</v>
      </c>
      <c r="AU217" s="16" t="s">
        <v>82</v>
      </c>
    </row>
    <row r="218" spans="1:65" s="2" customFormat="1" ht="6.9" customHeight="1">
      <c r="A218" s="33"/>
      <c r="B218" s="46"/>
      <c r="C218" s="47"/>
      <c r="D218" s="47"/>
      <c r="E218" s="47"/>
      <c r="F218" s="47"/>
      <c r="G218" s="47"/>
      <c r="H218" s="47"/>
      <c r="I218" s="47"/>
      <c r="J218" s="47"/>
      <c r="K218" s="47"/>
      <c r="L218" s="38"/>
      <c r="M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</row>
  </sheetData>
  <sheetProtection algorithmName="SHA-512" hashValue="MklsO9iffdgA0QUdm7RJfOVHVzLg9JJNVTMlS0uPYAcMjUVpei0OOM1LpuHzhVaidWSeH5LDNIVlZQ3zgqgxZg==" saltValue="OTrtVOpVEicaEwbasoT7fA23YGxpaNRxd1Gng6TdhjQrPO9FafsxbFhnbzisBhFJyvk8+P9E4Hyb9B653VoVXg==" spinCount="100000" sheet="1" objects="1" scenarios="1" formatColumns="0" formatRows="0" autoFilter="0"/>
  <autoFilter ref="C84:K217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15"/>
  <sheetViews>
    <sheetView showGridLines="0" workbookViewId="0"/>
  </sheetViews>
  <sheetFormatPr defaultRowHeight="14.4"/>
  <cols>
    <col min="1" max="1" width="8.85546875" style="1" customWidth="1"/>
    <col min="2" max="2" width="1.140625" style="1" customWidth="1"/>
    <col min="3" max="3" width="4.42578125" style="1" customWidth="1"/>
    <col min="4" max="4" width="4.5703125" style="1" customWidth="1"/>
    <col min="5" max="5" width="18.28515625" style="1" customWidth="1"/>
    <col min="6" max="6" width="108" style="1" customWidth="1"/>
    <col min="7" max="7" width="8" style="1" customWidth="1"/>
    <col min="8" max="8" width="15" style="1" customWidth="1"/>
    <col min="9" max="9" width="16.85546875" style="1" customWidth="1"/>
    <col min="10" max="11" width="23.85546875" style="1" customWidth="1"/>
    <col min="12" max="12" width="10" style="1" customWidth="1"/>
    <col min="13" max="13" width="11.5703125" style="1" hidden="1" customWidth="1"/>
    <col min="14" max="14" width="9.140625" style="1" hidden="1"/>
    <col min="15" max="20" width="15.140625" style="1" hidden="1" customWidth="1"/>
    <col min="21" max="21" width="17.42578125" style="1" hidden="1" customWidth="1"/>
    <col min="22" max="22" width="13.140625" style="1" customWidth="1"/>
    <col min="23" max="23" width="17.42578125" style="1" customWidth="1"/>
    <col min="24" max="24" width="13.140625" style="1" customWidth="1"/>
    <col min="25" max="25" width="16" style="1" customWidth="1"/>
    <col min="26" max="26" width="11.7109375" style="1" customWidth="1"/>
    <col min="27" max="27" width="16" style="1" customWidth="1"/>
    <col min="28" max="28" width="17.42578125" style="1" customWidth="1"/>
    <col min="29" max="29" width="11.7109375" style="1" customWidth="1"/>
    <col min="30" max="30" width="16" style="1" customWidth="1"/>
    <col min="31" max="31" width="17.42578125" style="1" customWidth="1"/>
    <col min="44" max="65" width="9.140625" style="1" hidden="1"/>
  </cols>
  <sheetData>
    <row r="2" spans="1:46" s="1" customFormat="1" ht="36.9" customHeight="1">
      <c r="L2" s="336"/>
      <c r="M2" s="336"/>
      <c r="N2" s="336"/>
      <c r="O2" s="336"/>
      <c r="P2" s="336"/>
      <c r="Q2" s="336"/>
      <c r="R2" s="336"/>
      <c r="S2" s="336"/>
      <c r="T2" s="336"/>
      <c r="U2" s="336"/>
      <c r="V2" s="336"/>
      <c r="AT2" s="16" t="s">
        <v>85</v>
      </c>
    </row>
    <row r="3" spans="1:46" s="1" customFormat="1" ht="6.9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9"/>
      <c r="AT3" s="16" t="s">
        <v>82</v>
      </c>
    </row>
    <row r="4" spans="1:46" s="1" customFormat="1" ht="24.9" customHeight="1">
      <c r="B4" s="19"/>
      <c r="D4" s="102" t="s">
        <v>86</v>
      </c>
      <c r="L4" s="19"/>
      <c r="M4" s="103" t="s">
        <v>10</v>
      </c>
      <c r="AT4" s="16" t="s">
        <v>4</v>
      </c>
    </row>
    <row r="5" spans="1:46" s="1" customFormat="1" ht="6.9" customHeight="1">
      <c r="B5" s="19"/>
      <c r="L5" s="19"/>
    </row>
    <row r="6" spans="1:46" s="1" customFormat="1" ht="12" customHeight="1">
      <c r="B6" s="19"/>
      <c r="D6" s="104" t="s">
        <v>16</v>
      </c>
      <c r="L6" s="19"/>
    </row>
    <row r="7" spans="1:46" s="1" customFormat="1" ht="14.4" customHeight="1">
      <c r="B7" s="19"/>
      <c r="E7" s="337" t="str">
        <f>'Rekapitulace stavby'!K6</f>
        <v>Společná zařízení Malé Výkleky - Cesta HC1</v>
      </c>
      <c r="F7" s="338"/>
      <c r="G7" s="338"/>
      <c r="H7" s="338"/>
      <c r="L7" s="19"/>
    </row>
    <row r="8" spans="1:46" s="2" customFormat="1" ht="12" customHeight="1">
      <c r="A8" s="33"/>
      <c r="B8" s="38"/>
      <c r="C8" s="33"/>
      <c r="D8" s="104" t="s">
        <v>87</v>
      </c>
      <c r="E8" s="33"/>
      <c r="F8" s="33"/>
      <c r="G8" s="33"/>
      <c r="H8" s="33"/>
      <c r="I8" s="33"/>
      <c r="J8" s="33"/>
      <c r="K8" s="33"/>
      <c r="L8" s="105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5.6" customHeight="1">
      <c r="A9" s="33"/>
      <c r="B9" s="38"/>
      <c r="C9" s="33"/>
      <c r="D9" s="33"/>
      <c r="E9" s="339" t="s">
        <v>354</v>
      </c>
      <c r="F9" s="340"/>
      <c r="G9" s="340"/>
      <c r="H9" s="340"/>
      <c r="I9" s="33"/>
      <c r="J9" s="33"/>
      <c r="K9" s="33"/>
      <c r="L9" s="105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0.199999999999999">
      <c r="A10" s="33"/>
      <c r="B10" s="38"/>
      <c r="C10" s="33"/>
      <c r="D10" s="33"/>
      <c r="E10" s="33"/>
      <c r="F10" s="33"/>
      <c r="G10" s="33"/>
      <c r="H10" s="33"/>
      <c r="I10" s="33"/>
      <c r="J10" s="33"/>
      <c r="K10" s="33"/>
      <c r="L10" s="105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04" t="s">
        <v>18</v>
      </c>
      <c r="E11" s="33"/>
      <c r="F11" s="106" t="s">
        <v>19</v>
      </c>
      <c r="G11" s="33"/>
      <c r="H11" s="33"/>
      <c r="I11" s="104" t="s">
        <v>20</v>
      </c>
      <c r="J11" s="106" t="s">
        <v>19</v>
      </c>
      <c r="K11" s="33"/>
      <c r="L11" s="105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4" t="s">
        <v>21</v>
      </c>
      <c r="E12" s="33"/>
      <c r="F12" s="106" t="s">
        <v>22</v>
      </c>
      <c r="G12" s="33"/>
      <c r="H12" s="33"/>
      <c r="I12" s="104" t="s">
        <v>23</v>
      </c>
      <c r="J12" s="107" t="str">
        <f>'Rekapitulace stavby'!AN8</f>
        <v>3. 2. 2021</v>
      </c>
      <c r="K12" s="33"/>
      <c r="L12" s="105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8" customHeight="1">
      <c r="A13" s="33"/>
      <c r="B13" s="38"/>
      <c r="C13" s="33"/>
      <c r="D13" s="33"/>
      <c r="E13" s="33"/>
      <c r="F13" s="33"/>
      <c r="G13" s="33"/>
      <c r="H13" s="33"/>
      <c r="I13" s="33"/>
      <c r="J13" s="33"/>
      <c r="K13" s="33"/>
      <c r="L13" s="105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4" t="s">
        <v>25</v>
      </c>
      <c r="E14" s="33"/>
      <c r="F14" s="33"/>
      <c r="G14" s="33"/>
      <c r="H14" s="33"/>
      <c r="I14" s="104" t="s">
        <v>26</v>
      </c>
      <c r="J14" s="106" t="s">
        <v>19</v>
      </c>
      <c r="K14" s="33"/>
      <c r="L14" s="105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06" t="s">
        <v>27</v>
      </c>
      <c r="F15" s="33"/>
      <c r="G15" s="33"/>
      <c r="H15" s="33"/>
      <c r="I15" s="104" t="s">
        <v>28</v>
      </c>
      <c r="J15" s="106" t="s">
        <v>19</v>
      </c>
      <c r="K15" s="33"/>
      <c r="L15" s="105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" customHeight="1">
      <c r="A16" s="33"/>
      <c r="B16" s="38"/>
      <c r="C16" s="33"/>
      <c r="D16" s="33"/>
      <c r="E16" s="33"/>
      <c r="F16" s="33"/>
      <c r="G16" s="33"/>
      <c r="H16" s="33"/>
      <c r="I16" s="33"/>
      <c r="J16" s="33"/>
      <c r="K16" s="33"/>
      <c r="L16" s="105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04" t="s">
        <v>29</v>
      </c>
      <c r="E17" s="33"/>
      <c r="F17" s="33"/>
      <c r="G17" s="33"/>
      <c r="H17" s="33"/>
      <c r="I17" s="104" t="s">
        <v>26</v>
      </c>
      <c r="J17" s="29" t="str">
        <f>'Rekapitulace stavby'!AN13</f>
        <v>Vyplň údaj</v>
      </c>
      <c r="K17" s="33"/>
      <c r="L17" s="105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41" t="str">
        <f>'Rekapitulace stavby'!E14</f>
        <v>Vyplň údaj</v>
      </c>
      <c r="F18" s="342"/>
      <c r="G18" s="342"/>
      <c r="H18" s="342"/>
      <c r="I18" s="104" t="s">
        <v>28</v>
      </c>
      <c r="J18" s="29" t="str">
        <f>'Rekapitulace stavby'!AN14</f>
        <v>Vyplň údaj</v>
      </c>
      <c r="K18" s="33"/>
      <c r="L18" s="105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" customHeight="1">
      <c r="A19" s="33"/>
      <c r="B19" s="38"/>
      <c r="C19" s="33"/>
      <c r="D19" s="33"/>
      <c r="E19" s="33"/>
      <c r="F19" s="33"/>
      <c r="G19" s="33"/>
      <c r="H19" s="33"/>
      <c r="I19" s="33"/>
      <c r="J19" s="33"/>
      <c r="K19" s="33"/>
      <c r="L19" s="105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04" t="s">
        <v>31</v>
      </c>
      <c r="E20" s="33"/>
      <c r="F20" s="33"/>
      <c r="G20" s="33"/>
      <c r="H20" s="33"/>
      <c r="I20" s="104" t="s">
        <v>26</v>
      </c>
      <c r="J20" s="106" t="s">
        <v>19</v>
      </c>
      <c r="K20" s="33"/>
      <c r="L20" s="105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06" t="s">
        <v>32</v>
      </c>
      <c r="F21" s="33"/>
      <c r="G21" s="33"/>
      <c r="H21" s="33"/>
      <c r="I21" s="104" t="s">
        <v>28</v>
      </c>
      <c r="J21" s="106" t="s">
        <v>19</v>
      </c>
      <c r="K21" s="33"/>
      <c r="L21" s="105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" customHeight="1">
      <c r="A22" s="33"/>
      <c r="B22" s="38"/>
      <c r="C22" s="33"/>
      <c r="D22" s="33"/>
      <c r="E22" s="33"/>
      <c r="F22" s="33"/>
      <c r="G22" s="33"/>
      <c r="H22" s="33"/>
      <c r="I22" s="33"/>
      <c r="J22" s="33"/>
      <c r="K22" s="33"/>
      <c r="L22" s="105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04" t="s">
        <v>34</v>
      </c>
      <c r="E23" s="33"/>
      <c r="F23" s="33"/>
      <c r="G23" s="33"/>
      <c r="H23" s="33"/>
      <c r="I23" s="104" t="s">
        <v>26</v>
      </c>
      <c r="J23" s="106" t="str">
        <f>IF('Rekapitulace stavby'!AN19="","",'Rekapitulace stavby'!AN19)</f>
        <v/>
      </c>
      <c r="K23" s="33"/>
      <c r="L23" s="105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06" t="str">
        <f>IF('Rekapitulace stavby'!E20="","",'Rekapitulace stavby'!E20)</f>
        <v xml:space="preserve"> </v>
      </c>
      <c r="F24" s="33"/>
      <c r="G24" s="33"/>
      <c r="H24" s="33"/>
      <c r="I24" s="104" t="s">
        <v>28</v>
      </c>
      <c r="J24" s="106" t="str">
        <f>IF('Rekapitulace stavby'!AN20="","",'Rekapitulace stavby'!AN20)</f>
        <v/>
      </c>
      <c r="K24" s="33"/>
      <c r="L24" s="105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" customHeight="1">
      <c r="A25" s="33"/>
      <c r="B25" s="38"/>
      <c r="C25" s="33"/>
      <c r="D25" s="33"/>
      <c r="E25" s="33"/>
      <c r="F25" s="33"/>
      <c r="G25" s="33"/>
      <c r="H25" s="33"/>
      <c r="I25" s="33"/>
      <c r="J25" s="33"/>
      <c r="K25" s="33"/>
      <c r="L25" s="105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04" t="s">
        <v>35</v>
      </c>
      <c r="E26" s="33"/>
      <c r="F26" s="33"/>
      <c r="G26" s="33"/>
      <c r="H26" s="33"/>
      <c r="I26" s="33"/>
      <c r="J26" s="33"/>
      <c r="K26" s="33"/>
      <c r="L26" s="105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4.4" customHeight="1">
      <c r="A27" s="108"/>
      <c r="B27" s="109"/>
      <c r="C27" s="108"/>
      <c r="D27" s="108"/>
      <c r="E27" s="343" t="s">
        <v>19</v>
      </c>
      <c r="F27" s="343"/>
      <c r="G27" s="343"/>
      <c r="H27" s="343"/>
      <c r="I27" s="108"/>
      <c r="J27" s="108"/>
      <c r="K27" s="108"/>
      <c r="L27" s="110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  <c r="AC27" s="108"/>
      <c r="AD27" s="108"/>
      <c r="AE27" s="108"/>
    </row>
    <row r="28" spans="1:31" s="2" customFormat="1" ht="6.9" customHeight="1">
      <c r="A28" s="33"/>
      <c r="B28" s="38"/>
      <c r="C28" s="33"/>
      <c r="D28" s="33"/>
      <c r="E28" s="33"/>
      <c r="F28" s="33"/>
      <c r="G28" s="33"/>
      <c r="H28" s="33"/>
      <c r="I28" s="33"/>
      <c r="J28" s="33"/>
      <c r="K28" s="33"/>
      <c r="L28" s="105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" customHeight="1">
      <c r="A29" s="33"/>
      <c r="B29" s="38"/>
      <c r="C29" s="33"/>
      <c r="D29" s="111"/>
      <c r="E29" s="111"/>
      <c r="F29" s="111"/>
      <c r="G29" s="111"/>
      <c r="H29" s="111"/>
      <c r="I29" s="111"/>
      <c r="J29" s="111"/>
      <c r="K29" s="111"/>
      <c r="L29" s="105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12" t="s">
        <v>37</v>
      </c>
      <c r="E30" s="33"/>
      <c r="F30" s="33"/>
      <c r="G30" s="33"/>
      <c r="H30" s="33"/>
      <c r="I30" s="33"/>
      <c r="J30" s="113">
        <f>ROUND(J82, 2)</f>
        <v>0</v>
      </c>
      <c r="K30" s="33"/>
      <c r="L30" s="105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" customHeight="1">
      <c r="A31" s="33"/>
      <c r="B31" s="38"/>
      <c r="C31" s="33"/>
      <c r="D31" s="111"/>
      <c r="E31" s="111"/>
      <c r="F31" s="111"/>
      <c r="G31" s="111"/>
      <c r="H31" s="111"/>
      <c r="I31" s="111"/>
      <c r="J31" s="111"/>
      <c r="K31" s="111"/>
      <c r="L31" s="105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" customHeight="1">
      <c r="A32" s="33"/>
      <c r="B32" s="38"/>
      <c r="C32" s="33"/>
      <c r="D32" s="33"/>
      <c r="E32" s="33"/>
      <c r="F32" s="114" t="s">
        <v>39</v>
      </c>
      <c r="G32" s="33"/>
      <c r="H32" s="33"/>
      <c r="I32" s="114" t="s">
        <v>38</v>
      </c>
      <c r="J32" s="114" t="s">
        <v>40</v>
      </c>
      <c r="K32" s="33"/>
      <c r="L32" s="105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" customHeight="1">
      <c r="A33" s="33"/>
      <c r="B33" s="38"/>
      <c r="C33" s="33"/>
      <c r="D33" s="115" t="s">
        <v>41</v>
      </c>
      <c r="E33" s="104" t="s">
        <v>42</v>
      </c>
      <c r="F33" s="116">
        <f>ROUND((SUM(BE82:BE114)),  2)</f>
        <v>0</v>
      </c>
      <c r="G33" s="33"/>
      <c r="H33" s="33"/>
      <c r="I33" s="117">
        <v>0.21</v>
      </c>
      <c r="J33" s="116">
        <f>ROUND(((SUM(BE82:BE114))*I33),  2)</f>
        <v>0</v>
      </c>
      <c r="K33" s="33"/>
      <c r="L33" s="105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" customHeight="1">
      <c r="A34" s="33"/>
      <c r="B34" s="38"/>
      <c r="C34" s="33"/>
      <c r="D34" s="33"/>
      <c r="E34" s="104" t="s">
        <v>43</v>
      </c>
      <c r="F34" s="116">
        <f>ROUND((SUM(BF82:BF114)),  2)</f>
        <v>0</v>
      </c>
      <c r="G34" s="33"/>
      <c r="H34" s="33"/>
      <c r="I34" s="117">
        <v>0.15</v>
      </c>
      <c r="J34" s="116">
        <f>ROUND(((SUM(BF82:BF114))*I34),  2)</f>
        <v>0</v>
      </c>
      <c r="K34" s="33"/>
      <c r="L34" s="105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" hidden="1" customHeight="1">
      <c r="A35" s="33"/>
      <c r="B35" s="38"/>
      <c r="C35" s="33"/>
      <c r="D35" s="33"/>
      <c r="E35" s="104" t="s">
        <v>44</v>
      </c>
      <c r="F35" s="116">
        <f>ROUND((SUM(BG82:BG114)),  2)</f>
        <v>0</v>
      </c>
      <c r="G35" s="33"/>
      <c r="H35" s="33"/>
      <c r="I35" s="117">
        <v>0.21</v>
      </c>
      <c r="J35" s="116">
        <f>0</f>
        <v>0</v>
      </c>
      <c r="K35" s="33"/>
      <c r="L35" s="105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" hidden="1" customHeight="1">
      <c r="A36" s="33"/>
      <c r="B36" s="38"/>
      <c r="C36" s="33"/>
      <c r="D36" s="33"/>
      <c r="E36" s="104" t="s">
        <v>45</v>
      </c>
      <c r="F36" s="116">
        <f>ROUND((SUM(BH82:BH114)),  2)</f>
        <v>0</v>
      </c>
      <c r="G36" s="33"/>
      <c r="H36" s="33"/>
      <c r="I36" s="117">
        <v>0.15</v>
      </c>
      <c r="J36" s="116">
        <f>0</f>
        <v>0</v>
      </c>
      <c r="K36" s="33"/>
      <c r="L36" s="105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" hidden="1" customHeight="1">
      <c r="A37" s="33"/>
      <c r="B37" s="38"/>
      <c r="C37" s="33"/>
      <c r="D37" s="33"/>
      <c r="E37" s="104" t="s">
        <v>46</v>
      </c>
      <c r="F37" s="116">
        <f>ROUND((SUM(BI82:BI114)),  2)</f>
        <v>0</v>
      </c>
      <c r="G37" s="33"/>
      <c r="H37" s="33"/>
      <c r="I37" s="117">
        <v>0</v>
      </c>
      <c r="J37" s="116">
        <f>0</f>
        <v>0</v>
      </c>
      <c r="K37" s="33"/>
      <c r="L37" s="105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105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18"/>
      <c r="D39" s="119" t="s">
        <v>47</v>
      </c>
      <c r="E39" s="120"/>
      <c r="F39" s="120"/>
      <c r="G39" s="121" t="s">
        <v>48</v>
      </c>
      <c r="H39" s="122" t="s">
        <v>49</v>
      </c>
      <c r="I39" s="120"/>
      <c r="J39" s="123">
        <f>SUM(J30:J37)</f>
        <v>0</v>
      </c>
      <c r="K39" s="124"/>
      <c r="L39" s="105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" customHeight="1">
      <c r="A40" s="33"/>
      <c r="B40" s="125"/>
      <c r="C40" s="126"/>
      <c r="D40" s="126"/>
      <c r="E40" s="126"/>
      <c r="F40" s="126"/>
      <c r="G40" s="126"/>
      <c r="H40" s="126"/>
      <c r="I40" s="126"/>
      <c r="J40" s="126"/>
      <c r="K40" s="126"/>
      <c r="L40" s="105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" customHeight="1">
      <c r="A44" s="33"/>
      <c r="B44" s="127"/>
      <c r="C44" s="128"/>
      <c r="D44" s="128"/>
      <c r="E44" s="128"/>
      <c r="F44" s="128"/>
      <c r="G44" s="128"/>
      <c r="H44" s="128"/>
      <c r="I44" s="128"/>
      <c r="J44" s="128"/>
      <c r="K44" s="128"/>
      <c r="L44" s="105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" customHeight="1">
      <c r="A45" s="33"/>
      <c r="B45" s="34"/>
      <c r="C45" s="22" t="s">
        <v>89</v>
      </c>
      <c r="D45" s="35"/>
      <c r="E45" s="35"/>
      <c r="F45" s="35"/>
      <c r="G45" s="35"/>
      <c r="H45" s="35"/>
      <c r="I45" s="35"/>
      <c r="J45" s="35"/>
      <c r="K45" s="35"/>
      <c r="L45" s="105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05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>
      <c r="A47" s="33"/>
      <c r="B47" s="34"/>
      <c r="C47" s="28" t="s">
        <v>16</v>
      </c>
      <c r="D47" s="35"/>
      <c r="E47" s="35"/>
      <c r="F47" s="35"/>
      <c r="G47" s="35"/>
      <c r="H47" s="35"/>
      <c r="I47" s="35"/>
      <c r="J47" s="35"/>
      <c r="K47" s="35"/>
      <c r="L47" s="105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4.4" customHeight="1">
      <c r="A48" s="33"/>
      <c r="B48" s="34"/>
      <c r="C48" s="35"/>
      <c r="D48" s="35"/>
      <c r="E48" s="344" t="str">
        <f>E7</f>
        <v>Společná zařízení Malé Výkleky - Cesta HC1</v>
      </c>
      <c r="F48" s="345"/>
      <c r="G48" s="345"/>
      <c r="H48" s="345"/>
      <c r="I48" s="35"/>
      <c r="J48" s="35"/>
      <c r="K48" s="35"/>
      <c r="L48" s="105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87</v>
      </c>
      <c r="D49" s="35"/>
      <c r="E49" s="35"/>
      <c r="F49" s="35"/>
      <c r="G49" s="35"/>
      <c r="H49" s="35"/>
      <c r="I49" s="35"/>
      <c r="J49" s="35"/>
      <c r="K49" s="35"/>
      <c r="L49" s="105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5.6" customHeight="1">
      <c r="A50" s="33"/>
      <c r="B50" s="34"/>
      <c r="C50" s="35"/>
      <c r="D50" s="35"/>
      <c r="E50" s="316" t="str">
        <f>E9</f>
        <v>VON - Vedlejší a ostatní náklady</v>
      </c>
      <c r="F50" s="346"/>
      <c r="G50" s="346"/>
      <c r="H50" s="346"/>
      <c r="I50" s="35"/>
      <c r="J50" s="35"/>
      <c r="K50" s="35"/>
      <c r="L50" s="105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05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>
      <c r="A52" s="33"/>
      <c r="B52" s="34"/>
      <c r="C52" s="28" t="s">
        <v>21</v>
      </c>
      <c r="D52" s="35"/>
      <c r="E52" s="35"/>
      <c r="F52" s="26" t="str">
        <f>F12</f>
        <v xml:space="preserve"> </v>
      </c>
      <c r="G52" s="35"/>
      <c r="H52" s="35"/>
      <c r="I52" s="28" t="s">
        <v>23</v>
      </c>
      <c r="J52" s="58" t="str">
        <f>IF(J12="","",J12)</f>
        <v>3. 2. 2021</v>
      </c>
      <c r="K52" s="35"/>
      <c r="L52" s="105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05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6" customHeight="1">
      <c r="A54" s="33"/>
      <c r="B54" s="34"/>
      <c r="C54" s="28" t="s">
        <v>25</v>
      </c>
      <c r="D54" s="35"/>
      <c r="E54" s="35"/>
      <c r="F54" s="26" t="str">
        <f>E15</f>
        <v>ČR-SPÚ, Pobočka Pardubice</v>
      </c>
      <c r="G54" s="35"/>
      <c r="H54" s="35"/>
      <c r="I54" s="28" t="s">
        <v>31</v>
      </c>
      <c r="J54" s="31" t="str">
        <f>E21</f>
        <v>GAP Pardubice s.r.o.</v>
      </c>
      <c r="K54" s="35"/>
      <c r="L54" s="105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6" customHeight="1">
      <c r="A55" s="33"/>
      <c r="B55" s="34"/>
      <c r="C55" s="28" t="s">
        <v>29</v>
      </c>
      <c r="D55" s="35"/>
      <c r="E55" s="35"/>
      <c r="F55" s="26" t="str">
        <f>IF(E18="","",E18)</f>
        <v>Vyplň údaj</v>
      </c>
      <c r="G55" s="35"/>
      <c r="H55" s="35"/>
      <c r="I55" s="28" t="s">
        <v>34</v>
      </c>
      <c r="J55" s="31" t="str">
        <f>E24</f>
        <v xml:space="preserve"> </v>
      </c>
      <c r="K55" s="35"/>
      <c r="L55" s="105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05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>
      <c r="A57" s="33"/>
      <c r="B57" s="34"/>
      <c r="C57" s="129" t="s">
        <v>90</v>
      </c>
      <c r="D57" s="130"/>
      <c r="E57" s="130"/>
      <c r="F57" s="130"/>
      <c r="G57" s="130"/>
      <c r="H57" s="130"/>
      <c r="I57" s="130"/>
      <c r="J57" s="131" t="s">
        <v>91</v>
      </c>
      <c r="K57" s="130"/>
      <c r="L57" s="105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5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8" customHeight="1">
      <c r="A59" s="33"/>
      <c r="B59" s="34"/>
      <c r="C59" s="132" t="s">
        <v>69</v>
      </c>
      <c r="D59" s="35"/>
      <c r="E59" s="35"/>
      <c r="F59" s="35"/>
      <c r="G59" s="35"/>
      <c r="H59" s="35"/>
      <c r="I59" s="35"/>
      <c r="J59" s="76">
        <f>J82</f>
        <v>0</v>
      </c>
      <c r="K59" s="35"/>
      <c r="L59" s="105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6" t="s">
        <v>92</v>
      </c>
    </row>
    <row r="60" spans="1:47" s="9" customFormat="1" ht="24.9" customHeight="1">
      <c r="B60" s="133"/>
      <c r="C60" s="134"/>
      <c r="D60" s="135" t="s">
        <v>355</v>
      </c>
      <c r="E60" s="136"/>
      <c r="F60" s="136"/>
      <c r="G60" s="136"/>
      <c r="H60" s="136"/>
      <c r="I60" s="136"/>
      <c r="J60" s="137">
        <f>J83</f>
        <v>0</v>
      </c>
      <c r="K60" s="134"/>
      <c r="L60" s="138"/>
    </row>
    <row r="61" spans="1:47" s="10" customFormat="1" ht="19.95" customHeight="1">
      <c r="B61" s="139"/>
      <c r="C61" s="140"/>
      <c r="D61" s="141" t="s">
        <v>356</v>
      </c>
      <c r="E61" s="142"/>
      <c r="F61" s="142"/>
      <c r="G61" s="142"/>
      <c r="H61" s="142"/>
      <c r="I61" s="142"/>
      <c r="J61" s="143">
        <f>J84</f>
        <v>0</v>
      </c>
      <c r="K61" s="140"/>
      <c r="L61" s="144"/>
    </row>
    <row r="62" spans="1:47" s="10" customFormat="1" ht="19.95" customHeight="1">
      <c r="B62" s="139"/>
      <c r="C62" s="140"/>
      <c r="D62" s="141" t="s">
        <v>357</v>
      </c>
      <c r="E62" s="142"/>
      <c r="F62" s="142"/>
      <c r="G62" s="142"/>
      <c r="H62" s="142"/>
      <c r="I62" s="142"/>
      <c r="J62" s="143">
        <f>J94</f>
        <v>0</v>
      </c>
      <c r="K62" s="140"/>
      <c r="L62" s="144"/>
    </row>
    <row r="63" spans="1:47" s="2" customFormat="1" ht="21.75" customHeight="1">
      <c r="A63" s="33"/>
      <c r="B63" s="34"/>
      <c r="C63" s="35"/>
      <c r="D63" s="35"/>
      <c r="E63" s="35"/>
      <c r="F63" s="35"/>
      <c r="G63" s="35"/>
      <c r="H63" s="35"/>
      <c r="I63" s="35"/>
      <c r="J63" s="35"/>
      <c r="K63" s="35"/>
      <c r="L63" s="105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4" spans="1:47" s="2" customFormat="1" ht="6.9" customHeight="1">
      <c r="A64" s="33"/>
      <c r="B64" s="46"/>
      <c r="C64" s="47"/>
      <c r="D64" s="47"/>
      <c r="E64" s="47"/>
      <c r="F64" s="47"/>
      <c r="G64" s="47"/>
      <c r="H64" s="47"/>
      <c r="I64" s="47"/>
      <c r="J64" s="47"/>
      <c r="K64" s="47"/>
      <c r="L64" s="105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8" spans="1:31" s="2" customFormat="1" ht="6.9" customHeight="1">
      <c r="A68" s="33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05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31" s="2" customFormat="1" ht="24.9" customHeight="1">
      <c r="A69" s="33"/>
      <c r="B69" s="34"/>
      <c r="C69" s="22" t="s">
        <v>99</v>
      </c>
      <c r="D69" s="35"/>
      <c r="E69" s="35"/>
      <c r="F69" s="35"/>
      <c r="G69" s="35"/>
      <c r="H69" s="35"/>
      <c r="I69" s="35"/>
      <c r="J69" s="35"/>
      <c r="K69" s="35"/>
      <c r="L69" s="105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31" s="2" customFormat="1" ht="6.9" customHeight="1">
      <c r="A70" s="33"/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105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31" s="2" customFormat="1" ht="12" customHeight="1">
      <c r="A71" s="33"/>
      <c r="B71" s="34"/>
      <c r="C71" s="28" t="s">
        <v>16</v>
      </c>
      <c r="D71" s="35"/>
      <c r="E71" s="35"/>
      <c r="F71" s="35"/>
      <c r="G71" s="35"/>
      <c r="H71" s="35"/>
      <c r="I71" s="35"/>
      <c r="J71" s="35"/>
      <c r="K71" s="35"/>
      <c r="L71" s="105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31" s="2" customFormat="1" ht="14.4" customHeight="1">
      <c r="A72" s="33"/>
      <c r="B72" s="34"/>
      <c r="C72" s="35"/>
      <c r="D72" s="35"/>
      <c r="E72" s="344" t="str">
        <f>E7</f>
        <v>Společná zařízení Malé Výkleky - Cesta HC1</v>
      </c>
      <c r="F72" s="345"/>
      <c r="G72" s="345"/>
      <c r="H72" s="345"/>
      <c r="I72" s="35"/>
      <c r="J72" s="35"/>
      <c r="K72" s="35"/>
      <c r="L72" s="105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31" s="2" customFormat="1" ht="12" customHeight="1">
      <c r="A73" s="33"/>
      <c r="B73" s="34"/>
      <c r="C73" s="28" t="s">
        <v>87</v>
      </c>
      <c r="D73" s="35"/>
      <c r="E73" s="35"/>
      <c r="F73" s="35"/>
      <c r="G73" s="35"/>
      <c r="H73" s="35"/>
      <c r="I73" s="35"/>
      <c r="J73" s="35"/>
      <c r="K73" s="35"/>
      <c r="L73" s="105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31" s="2" customFormat="1" ht="15.6" customHeight="1">
      <c r="A74" s="33"/>
      <c r="B74" s="34"/>
      <c r="C74" s="35"/>
      <c r="D74" s="35"/>
      <c r="E74" s="316" t="str">
        <f>E9</f>
        <v>VON - Vedlejší a ostatní náklady</v>
      </c>
      <c r="F74" s="346"/>
      <c r="G74" s="346"/>
      <c r="H74" s="346"/>
      <c r="I74" s="35"/>
      <c r="J74" s="35"/>
      <c r="K74" s="35"/>
      <c r="L74" s="105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pans="1:31" s="2" customFormat="1" ht="6.9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05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12" customHeight="1">
      <c r="A76" s="33"/>
      <c r="B76" s="34"/>
      <c r="C76" s="28" t="s">
        <v>21</v>
      </c>
      <c r="D76" s="35"/>
      <c r="E76" s="35"/>
      <c r="F76" s="26" t="str">
        <f>F12</f>
        <v xml:space="preserve"> </v>
      </c>
      <c r="G76" s="35"/>
      <c r="H76" s="35"/>
      <c r="I76" s="28" t="s">
        <v>23</v>
      </c>
      <c r="J76" s="58" t="str">
        <f>IF(J12="","",J12)</f>
        <v>3. 2. 2021</v>
      </c>
      <c r="K76" s="35"/>
      <c r="L76" s="105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6.9" customHeight="1">
      <c r="A77" s="33"/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105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pans="1:31" s="2" customFormat="1" ht="15.6" customHeight="1">
      <c r="A78" s="33"/>
      <c r="B78" s="34"/>
      <c r="C78" s="28" t="s">
        <v>25</v>
      </c>
      <c r="D78" s="35"/>
      <c r="E78" s="35"/>
      <c r="F78" s="26" t="str">
        <f>E15</f>
        <v>ČR-SPÚ, Pobočka Pardubice</v>
      </c>
      <c r="G78" s="35"/>
      <c r="H78" s="35"/>
      <c r="I78" s="28" t="s">
        <v>31</v>
      </c>
      <c r="J78" s="31" t="str">
        <f>E21</f>
        <v>GAP Pardubice s.r.o.</v>
      </c>
      <c r="K78" s="35"/>
      <c r="L78" s="105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pans="1:31" s="2" customFormat="1" ht="15.6" customHeight="1">
      <c r="A79" s="33"/>
      <c r="B79" s="34"/>
      <c r="C79" s="28" t="s">
        <v>29</v>
      </c>
      <c r="D79" s="35"/>
      <c r="E79" s="35"/>
      <c r="F79" s="26" t="str">
        <f>IF(E18="","",E18)</f>
        <v>Vyplň údaj</v>
      </c>
      <c r="G79" s="35"/>
      <c r="H79" s="35"/>
      <c r="I79" s="28" t="s">
        <v>34</v>
      </c>
      <c r="J79" s="31" t="str">
        <f>E24</f>
        <v xml:space="preserve"> </v>
      </c>
      <c r="K79" s="35"/>
      <c r="L79" s="105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pans="1:31" s="2" customFormat="1" ht="10.35" customHeight="1">
      <c r="A80" s="33"/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105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5" s="11" customFormat="1" ht="29.25" customHeight="1">
      <c r="A81" s="145"/>
      <c r="B81" s="146"/>
      <c r="C81" s="147" t="s">
        <v>100</v>
      </c>
      <c r="D81" s="148" t="s">
        <v>56</v>
      </c>
      <c r="E81" s="148" t="s">
        <v>52</v>
      </c>
      <c r="F81" s="148" t="s">
        <v>53</v>
      </c>
      <c r="G81" s="148" t="s">
        <v>101</v>
      </c>
      <c r="H81" s="148" t="s">
        <v>102</v>
      </c>
      <c r="I81" s="148" t="s">
        <v>103</v>
      </c>
      <c r="J81" s="148" t="s">
        <v>91</v>
      </c>
      <c r="K81" s="149" t="s">
        <v>104</v>
      </c>
      <c r="L81" s="150"/>
      <c r="M81" s="67" t="s">
        <v>19</v>
      </c>
      <c r="N81" s="68" t="s">
        <v>41</v>
      </c>
      <c r="O81" s="68" t="s">
        <v>105</v>
      </c>
      <c r="P81" s="68" t="s">
        <v>106</v>
      </c>
      <c r="Q81" s="68" t="s">
        <v>107</v>
      </c>
      <c r="R81" s="68" t="s">
        <v>108</v>
      </c>
      <c r="S81" s="68" t="s">
        <v>109</v>
      </c>
      <c r="T81" s="69" t="s">
        <v>110</v>
      </c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</row>
    <row r="82" spans="1:65" s="2" customFormat="1" ht="22.8" customHeight="1">
      <c r="A82" s="33"/>
      <c r="B82" s="34"/>
      <c r="C82" s="74" t="s">
        <v>111</v>
      </c>
      <c r="D82" s="35"/>
      <c r="E82" s="35"/>
      <c r="F82" s="35"/>
      <c r="G82" s="35"/>
      <c r="H82" s="35"/>
      <c r="I82" s="35"/>
      <c r="J82" s="151">
        <f>BK82</f>
        <v>0</v>
      </c>
      <c r="K82" s="35"/>
      <c r="L82" s="38"/>
      <c r="M82" s="70"/>
      <c r="N82" s="152"/>
      <c r="O82" s="71"/>
      <c r="P82" s="153">
        <f>P83</f>
        <v>0</v>
      </c>
      <c r="Q82" s="71"/>
      <c r="R82" s="153">
        <f>R83</f>
        <v>0</v>
      </c>
      <c r="S82" s="71"/>
      <c r="T82" s="154">
        <f>T83</f>
        <v>0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T82" s="16" t="s">
        <v>70</v>
      </c>
      <c r="AU82" s="16" t="s">
        <v>92</v>
      </c>
      <c r="BK82" s="155">
        <f>BK83</f>
        <v>0</v>
      </c>
    </row>
    <row r="83" spans="1:65" s="12" customFormat="1" ht="25.95" customHeight="1">
      <c r="B83" s="156"/>
      <c r="C83" s="157"/>
      <c r="D83" s="158" t="s">
        <v>70</v>
      </c>
      <c r="E83" s="159" t="s">
        <v>358</v>
      </c>
      <c r="F83" s="159" t="s">
        <v>359</v>
      </c>
      <c r="G83" s="157"/>
      <c r="H83" s="157"/>
      <c r="I83" s="160"/>
      <c r="J83" s="161">
        <f>BK83</f>
        <v>0</v>
      </c>
      <c r="K83" s="157"/>
      <c r="L83" s="162"/>
      <c r="M83" s="163"/>
      <c r="N83" s="164"/>
      <c r="O83" s="164"/>
      <c r="P83" s="165">
        <f>P84+P94</f>
        <v>0</v>
      </c>
      <c r="Q83" s="164"/>
      <c r="R83" s="165">
        <f>R84+R94</f>
        <v>0</v>
      </c>
      <c r="S83" s="164"/>
      <c r="T83" s="166">
        <f>T84+T94</f>
        <v>0</v>
      </c>
      <c r="AR83" s="167" t="s">
        <v>145</v>
      </c>
      <c r="AT83" s="168" t="s">
        <v>70</v>
      </c>
      <c r="AU83" s="168" t="s">
        <v>71</v>
      </c>
      <c r="AY83" s="167" t="s">
        <v>114</v>
      </c>
      <c r="BK83" s="169">
        <f>BK84+BK94</f>
        <v>0</v>
      </c>
    </row>
    <row r="84" spans="1:65" s="12" customFormat="1" ht="22.8" customHeight="1">
      <c r="B84" s="156"/>
      <c r="C84" s="157"/>
      <c r="D84" s="158" t="s">
        <v>70</v>
      </c>
      <c r="E84" s="170" t="s">
        <v>360</v>
      </c>
      <c r="F84" s="170" t="s">
        <v>361</v>
      </c>
      <c r="G84" s="157"/>
      <c r="H84" s="157"/>
      <c r="I84" s="160"/>
      <c r="J84" s="171">
        <f>BK84</f>
        <v>0</v>
      </c>
      <c r="K84" s="157"/>
      <c r="L84" s="162"/>
      <c r="M84" s="163"/>
      <c r="N84" s="164"/>
      <c r="O84" s="164"/>
      <c r="P84" s="165">
        <f>SUM(P85:P93)</f>
        <v>0</v>
      </c>
      <c r="Q84" s="164"/>
      <c r="R84" s="165">
        <f>SUM(R85:R93)</f>
        <v>0</v>
      </c>
      <c r="S84" s="164"/>
      <c r="T84" s="166">
        <f>SUM(T85:T93)</f>
        <v>0</v>
      </c>
      <c r="AR84" s="167" t="s">
        <v>145</v>
      </c>
      <c r="AT84" s="168" t="s">
        <v>70</v>
      </c>
      <c r="AU84" s="168" t="s">
        <v>79</v>
      </c>
      <c r="AY84" s="167" t="s">
        <v>114</v>
      </c>
      <c r="BK84" s="169">
        <f>SUM(BK85:BK93)</f>
        <v>0</v>
      </c>
    </row>
    <row r="85" spans="1:65" s="2" customFormat="1" ht="14.4" customHeight="1">
      <c r="A85" s="33"/>
      <c r="B85" s="34"/>
      <c r="C85" s="172" t="s">
        <v>79</v>
      </c>
      <c r="D85" s="172" t="s">
        <v>116</v>
      </c>
      <c r="E85" s="173" t="s">
        <v>362</v>
      </c>
      <c r="F85" s="174" t="s">
        <v>363</v>
      </c>
      <c r="G85" s="175" t="s">
        <v>364</v>
      </c>
      <c r="H85" s="176">
        <v>1</v>
      </c>
      <c r="I85" s="177"/>
      <c r="J85" s="178">
        <f>ROUND(I85*H85,2)</f>
        <v>0</v>
      </c>
      <c r="K85" s="174" t="s">
        <v>19</v>
      </c>
      <c r="L85" s="38"/>
      <c r="M85" s="179" t="s">
        <v>19</v>
      </c>
      <c r="N85" s="180" t="s">
        <v>42</v>
      </c>
      <c r="O85" s="63"/>
      <c r="P85" s="181">
        <f>O85*H85</f>
        <v>0</v>
      </c>
      <c r="Q85" s="181">
        <v>0</v>
      </c>
      <c r="R85" s="181">
        <f>Q85*H85</f>
        <v>0</v>
      </c>
      <c r="S85" s="181">
        <v>0</v>
      </c>
      <c r="T85" s="182">
        <f>S85*H85</f>
        <v>0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R85" s="183" t="s">
        <v>365</v>
      </c>
      <c r="AT85" s="183" t="s">
        <v>116</v>
      </c>
      <c r="AU85" s="183" t="s">
        <v>82</v>
      </c>
      <c r="AY85" s="16" t="s">
        <v>114</v>
      </c>
      <c r="BE85" s="184">
        <f>IF(N85="základní",J85,0)</f>
        <v>0</v>
      </c>
      <c r="BF85" s="184">
        <f>IF(N85="snížená",J85,0)</f>
        <v>0</v>
      </c>
      <c r="BG85" s="184">
        <f>IF(N85="zákl. přenesená",J85,0)</f>
        <v>0</v>
      </c>
      <c r="BH85" s="184">
        <f>IF(N85="sníž. přenesená",J85,0)</f>
        <v>0</v>
      </c>
      <c r="BI85" s="184">
        <f>IF(N85="nulová",J85,0)</f>
        <v>0</v>
      </c>
      <c r="BJ85" s="16" t="s">
        <v>79</v>
      </c>
      <c r="BK85" s="184">
        <f>ROUND(I85*H85,2)</f>
        <v>0</v>
      </c>
      <c r="BL85" s="16" t="s">
        <v>365</v>
      </c>
      <c r="BM85" s="183" t="s">
        <v>366</v>
      </c>
    </row>
    <row r="86" spans="1:65" s="2" customFormat="1" ht="10.199999999999999">
      <c r="A86" s="33"/>
      <c r="B86" s="34"/>
      <c r="C86" s="35"/>
      <c r="D86" s="185" t="s">
        <v>123</v>
      </c>
      <c r="E86" s="35"/>
      <c r="F86" s="186" t="s">
        <v>363</v>
      </c>
      <c r="G86" s="35"/>
      <c r="H86" s="35"/>
      <c r="I86" s="187"/>
      <c r="J86" s="35"/>
      <c r="K86" s="35"/>
      <c r="L86" s="38"/>
      <c r="M86" s="188"/>
      <c r="N86" s="189"/>
      <c r="O86" s="63"/>
      <c r="P86" s="63"/>
      <c r="Q86" s="63"/>
      <c r="R86" s="63"/>
      <c r="S86" s="63"/>
      <c r="T86" s="64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6" t="s">
        <v>123</v>
      </c>
      <c r="AU86" s="16" t="s">
        <v>82</v>
      </c>
    </row>
    <row r="87" spans="1:65" s="2" customFormat="1" ht="55.8" customHeight="1">
      <c r="A87" s="33"/>
      <c r="B87" s="34"/>
      <c r="C87" s="35"/>
      <c r="D87" s="185" t="s">
        <v>125</v>
      </c>
      <c r="E87" s="35"/>
      <c r="F87" s="190" t="s">
        <v>367</v>
      </c>
      <c r="G87" s="35"/>
      <c r="H87" s="35"/>
      <c r="I87" s="187"/>
      <c r="J87" s="35"/>
      <c r="K87" s="35"/>
      <c r="L87" s="38"/>
      <c r="M87" s="188"/>
      <c r="N87" s="189"/>
      <c r="O87" s="63"/>
      <c r="P87" s="63"/>
      <c r="Q87" s="63"/>
      <c r="R87" s="63"/>
      <c r="S87" s="63"/>
      <c r="T87" s="64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T87" s="16" t="s">
        <v>125</v>
      </c>
      <c r="AU87" s="16" t="s">
        <v>82</v>
      </c>
    </row>
    <row r="88" spans="1:65" s="2" customFormat="1" ht="14.4" customHeight="1">
      <c r="A88" s="33"/>
      <c r="B88" s="34"/>
      <c r="C88" s="172" t="s">
        <v>82</v>
      </c>
      <c r="D88" s="172" t="s">
        <v>116</v>
      </c>
      <c r="E88" s="173" t="s">
        <v>368</v>
      </c>
      <c r="F88" s="174" t="s">
        <v>369</v>
      </c>
      <c r="G88" s="175" t="s">
        <v>364</v>
      </c>
      <c r="H88" s="176">
        <v>1</v>
      </c>
      <c r="I88" s="177"/>
      <c r="J88" s="178">
        <f>ROUND(I88*H88,2)</f>
        <v>0</v>
      </c>
      <c r="K88" s="174" t="s">
        <v>19</v>
      </c>
      <c r="L88" s="38"/>
      <c r="M88" s="179" t="s">
        <v>19</v>
      </c>
      <c r="N88" s="180" t="s">
        <v>42</v>
      </c>
      <c r="O88" s="63"/>
      <c r="P88" s="181">
        <f>O88*H88</f>
        <v>0</v>
      </c>
      <c r="Q88" s="181">
        <v>0</v>
      </c>
      <c r="R88" s="181">
        <f>Q88*H88</f>
        <v>0</v>
      </c>
      <c r="S88" s="181">
        <v>0</v>
      </c>
      <c r="T88" s="182">
        <f>S88*H88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R88" s="183" t="s">
        <v>365</v>
      </c>
      <c r="AT88" s="183" t="s">
        <v>116</v>
      </c>
      <c r="AU88" s="183" t="s">
        <v>82</v>
      </c>
      <c r="AY88" s="16" t="s">
        <v>114</v>
      </c>
      <c r="BE88" s="184">
        <f>IF(N88="základní",J88,0)</f>
        <v>0</v>
      </c>
      <c r="BF88" s="184">
        <f>IF(N88="snížená",J88,0)</f>
        <v>0</v>
      </c>
      <c r="BG88" s="184">
        <f>IF(N88="zákl. přenesená",J88,0)</f>
        <v>0</v>
      </c>
      <c r="BH88" s="184">
        <f>IF(N88="sníž. přenesená",J88,0)</f>
        <v>0</v>
      </c>
      <c r="BI88" s="184">
        <f>IF(N88="nulová",J88,0)</f>
        <v>0</v>
      </c>
      <c r="BJ88" s="16" t="s">
        <v>79</v>
      </c>
      <c r="BK88" s="184">
        <f>ROUND(I88*H88,2)</f>
        <v>0</v>
      </c>
      <c r="BL88" s="16" t="s">
        <v>365</v>
      </c>
      <c r="BM88" s="183" t="s">
        <v>370</v>
      </c>
    </row>
    <row r="89" spans="1:65" s="2" customFormat="1" ht="10.199999999999999">
      <c r="A89" s="33"/>
      <c r="B89" s="34"/>
      <c r="C89" s="35"/>
      <c r="D89" s="185" t="s">
        <v>123</v>
      </c>
      <c r="E89" s="35"/>
      <c r="F89" s="186" t="s">
        <v>369</v>
      </c>
      <c r="G89" s="35"/>
      <c r="H89" s="35"/>
      <c r="I89" s="187"/>
      <c r="J89" s="35"/>
      <c r="K89" s="35"/>
      <c r="L89" s="38"/>
      <c r="M89" s="188"/>
      <c r="N89" s="189"/>
      <c r="O89" s="63"/>
      <c r="P89" s="63"/>
      <c r="Q89" s="63"/>
      <c r="R89" s="63"/>
      <c r="S89" s="63"/>
      <c r="T89" s="64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T89" s="16" t="s">
        <v>123</v>
      </c>
      <c r="AU89" s="16" t="s">
        <v>82</v>
      </c>
    </row>
    <row r="90" spans="1:65" s="2" customFormat="1" ht="48">
      <c r="A90" s="33"/>
      <c r="B90" s="34"/>
      <c r="C90" s="35"/>
      <c r="D90" s="185" t="s">
        <v>125</v>
      </c>
      <c r="E90" s="35"/>
      <c r="F90" s="190" t="s">
        <v>371</v>
      </c>
      <c r="G90" s="35"/>
      <c r="H90" s="35"/>
      <c r="I90" s="187"/>
      <c r="J90" s="35"/>
      <c r="K90" s="35"/>
      <c r="L90" s="38"/>
      <c r="M90" s="188"/>
      <c r="N90" s="189"/>
      <c r="O90" s="63"/>
      <c r="P90" s="63"/>
      <c r="Q90" s="63"/>
      <c r="R90" s="63"/>
      <c r="S90" s="63"/>
      <c r="T90" s="64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6" t="s">
        <v>125</v>
      </c>
      <c r="AU90" s="16" t="s">
        <v>82</v>
      </c>
    </row>
    <row r="91" spans="1:65" s="2" customFormat="1" ht="14.4" customHeight="1">
      <c r="A91" s="33"/>
      <c r="B91" s="34"/>
      <c r="C91" s="172" t="s">
        <v>134</v>
      </c>
      <c r="D91" s="172" t="s">
        <v>116</v>
      </c>
      <c r="E91" s="173" t="s">
        <v>372</v>
      </c>
      <c r="F91" s="174" t="s">
        <v>373</v>
      </c>
      <c r="G91" s="175" t="s">
        <v>364</v>
      </c>
      <c r="H91" s="176">
        <v>1</v>
      </c>
      <c r="I91" s="177"/>
      <c r="J91" s="178">
        <f>ROUND(I91*H91,2)</f>
        <v>0</v>
      </c>
      <c r="K91" s="174" t="s">
        <v>19</v>
      </c>
      <c r="L91" s="38"/>
      <c r="M91" s="179" t="s">
        <v>19</v>
      </c>
      <c r="N91" s="180" t="s">
        <v>42</v>
      </c>
      <c r="O91" s="63"/>
      <c r="P91" s="181">
        <f>O91*H91</f>
        <v>0</v>
      </c>
      <c r="Q91" s="181">
        <v>0</v>
      </c>
      <c r="R91" s="181">
        <f>Q91*H91</f>
        <v>0</v>
      </c>
      <c r="S91" s="181">
        <v>0</v>
      </c>
      <c r="T91" s="182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183" t="s">
        <v>365</v>
      </c>
      <c r="AT91" s="183" t="s">
        <v>116</v>
      </c>
      <c r="AU91" s="183" t="s">
        <v>82</v>
      </c>
      <c r="AY91" s="16" t="s">
        <v>114</v>
      </c>
      <c r="BE91" s="184">
        <f>IF(N91="základní",J91,0)</f>
        <v>0</v>
      </c>
      <c r="BF91" s="184">
        <f>IF(N91="snížená",J91,0)</f>
        <v>0</v>
      </c>
      <c r="BG91" s="184">
        <f>IF(N91="zákl. přenesená",J91,0)</f>
        <v>0</v>
      </c>
      <c r="BH91" s="184">
        <f>IF(N91="sníž. přenesená",J91,0)</f>
        <v>0</v>
      </c>
      <c r="BI91" s="184">
        <f>IF(N91="nulová",J91,0)</f>
        <v>0</v>
      </c>
      <c r="BJ91" s="16" t="s">
        <v>79</v>
      </c>
      <c r="BK91" s="184">
        <f>ROUND(I91*H91,2)</f>
        <v>0</v>
      </c>
      <c r="BL91" s="16" t="s">
        <v>365</v>
      </c>
      <c r="BM91" s="183" t="s">
        <v>374</v>
      </c>
    </row>
    <row r="92" spans="1:65" s="2" customFormat="1" ht="10.199999999999999">
      <c r="A92" s="33"/>
      <c r="B92" s="34"/>
      <c r="C92" s="35"/>
      <c r="D92" s="185" t="s">
        <v>123</v>
      </c>
      <c r="E92" s="35"/>
      <c r="F92" s="186" t="s">
        <v>373</v>
      </c>
      <c r="G92" s="35"/>
      <c r="H92" s="35"/>
      <c r="I92" s="187"/>
      <c r="J92" s="35"/>
      <c r="K92" s="35"/>
      <c r="L92" s="38"/>
      <c r="M92" s="188"/>
      <c r="N92" s="189"/>
      <c r="O92" s="63"/>
      <c r="P92" s="63"/>
      <c r="Q92" s="63"/>
      <c r="R92" s="63"/>
      <c r="S92" s="63"/>
      <c r="T92" s="64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6" t="s">
        <v>123</v>
      </c>
      <c r="AU92" s="16" t="s">
        <v>82</v>
      </c>
    </row>
    <row r="93" spans="1:65" s="2" customFormat="1" ht="19.2">
      <c r="A93" s="33"/>
      <c r="B93" s="34"/>
      <c r="C93" s="35"/>
      <c r="D93" s="185" t="s">
        <v>125</v>
      </c>
      <c r="E93" s="35"/>
      <c r="F93" s="190" t="s">
        <v>375</v>
      </c>
      <c r="G93" s="35"/>
      <c r="H93" s="35"/>
      <c r="I93" s="187"/>
      <c r="J93" s="35"/>
      <c r="K93" s="35"/>
      <c r="L93" s="38"/>
      <c r="M93" s="188"/>
      <c r="N93" s="189"/>
      <c r="O93" s="63"/>
      <c r="P93" s="63"/>
      <c r="Q93" s="63"/>
      <c r="R93" s="63"/>
      <c r="S93" s="63"/>
      <c r="T93" s="64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6" t="s">
        <v>125</v>
      </c>
      <c r="AU93" s="16" t="s">
        <v>82</v>
      </c>
    </row>
    <row r="94" spans="1:65" s="12" customFormat="1" ht="22.8" customHeight="1">
      <c r="B94" s="156"/>
      <c r="C94" s="157"/>
      <c r="D94" s="158" t="s">
        <v>70</v>
      </c>
      <c r="E94" s="170" t="s">
        <v>376</v>
      </c>
      <c r="F94" s="170" t="s">
        <v>377</v>
      </c>
      <c r="G94" s="157"/>
      <c r="H94" s="157"/>
      <c r="I94" s="160"/>
      <c r="J94" s="171">
        <f>BK94</f>
        <v>0</v>
      </c>
      <c r="K94" s="157"/>
      <c r="L94" s="162"/>
      <c r="M94" s="163"/>
      <c r="N94" s="164"/>
      <c r="O94" s="164"/>
      <c r="P94" s="165">
        <f>SUM(P95:P114)</f>
        <v>0</v>
      </c>
      <c r="Q94" s="164"/>
      <c r="R94" s="165">
        <f>SUM(R95:R114)</f>
        <v>0</v>
      </c>
      <c r="S94" s="164"/>
      <c r="T94" s="166">
        <f>SUM(T95:T114)</f>
        <v>0</v>
      </c>
      <c r="AR94" s="167" t="s">
        <v>121</v>
      </c>
      <c r="AT94" s="168" t="s">
        <v>70</v>
      </c>
      <c r="AU94" s="168" t="s">
        <v>79</v>
      </c>
      <c r="AY94" s="167" t="s">
        <v>114</v>
      </c>
      <c r="BK94" s="169">
        <f>SUM(BK95:BK114)</f>
        <v>0</v>
      </c>
    </row>
    <row r="95" spans="1:65" s="2" customFormat="1" ht="22.8">
      <c r="A95" s="33"/>
      <c r="B95" s="34"/>
      <c r="C95" s="172" t="s">
        <v>121</v>
      </c>
      <c r="D95" s="172" t="s">
        <v>116</v>
      </c>
      <c r="E95" s="173" t="s">
        <v>378</v>
      </c>
      <c r="F95" s="174" t="s">
        <v>379</v>
      </c>
      <c r="G95" s="175" t="s">
        <v>364</v>
      </c>
      <c r="H95" s="176">
        <v>1</v>
      </c>
      <c r="I95" s="177"/>
      <c r="J95" s="178">
        <f>ROUND(I95*H95,2)</f>
        <v>0</v>
      </c>
      <c r="K95" s="174" t="s">
        <v>19</v>
      </c>
      <c r="L95" s="38"/>
      <c r="M95" s="179" t="s">
        <v>19</v>
      </c>
      <c r="N95" s="180" t="s">
        <v>42</v>
      </c>
      <c r="O95" s="63"/>
      <c r="P95" s="181">
        <f>O95*H95</f>
        <v>0</v>
      </c>
      <c r="Q95" s="181">
        <v>0</v>
      </c>
      <c r="R95" s="181">
        <f>Q95*H95</f>
        <v>0</v>
      </c>
      <c r="S95" s="181">
        <v>0</v>
      </c>
      <c r="T95" s="182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183" t="s">
        <v>365</v>
      </c>
      <c r="AT95" s="183" t="s">
        <v>116</v>
      </c>
      <c r="AU95" s="183" t="s">
        <v>82</v>
      </c>
      <c r="AY95" s="16" t="s">
        <v>114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6" t="s">
        <v>79</v>
      </c>
      <c r="BK95" s="184">
        <f>ROUND(I95*H95,2)</f>
        <v>0</v>
      </c>
      <c r="BL95" s="16" t="s">
        <v>365</v>
      </c>
      <c r="BM95" s="183" t="s">
        <v>380</v>
      </c>
    </row>
    <row r="96" spans="1:65" s="2" customFormat="1" ht="19.2">
      <c r="A96" s="33"/>
      <c r="B96" s="34"/>
      <c r="C96" s="35"/>
      <c r="D96" s="185" t="s">
        <v>123</v>
      </c>
      <c r="E96" s="35"/>
      <c r="F96" s="186" t="s">
        <v>379</v>
      </c>
      <c r="G96" s="35"/>
      <c r="H96" s="35"/>
      <c r="I96" s="187"/>
      <c r="J96" s="35"/>
      <c r="K96" s="35"/>
      <c r="L96" s="38"/>
      <c r="M96" s="188"/>
      <c r="N96" s="189"/>
      <c r="O96" s="63"/>
      <c r="P96" s="63"/>
      <c r="Q96" s="63"/>
      <c r="R96" s="63"/>
      <c r="S96" s="63"/>
      <c r="T96" s="64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123</v>
      </c>
      <c r="AU96" s="16" t="s">
        <v>82</v>
      </c>
    </row>
    <row r="97" spans="1:65" s="2" customFormat="1" ht="19.2">
      <c r="A97" s="33"/>
      <c r="B97" s="34"/>
      <c r="C97" s="35"/>
      <c r="D97" s="185" t="s">
        <v>125</v>
      </c>
      <c r="E97" s="35"/>
      <c r="F97" s="190" t="s">
        <v>381</v>
      </c>
      <c r="G97" s="35"/>
      <c r="H97" s="35"/>
      <c r="I97" s="187"/>
      <c r="J97" s="35"/>
      <c r="K97" s="35"/>
      <c r="L97" s="38"/>
      <c r="M97" s="188"/>
      <c r="N97" s="189"/>
      <c r="O97" s="63"/>
      <c r="P97" s="63"/>
      <c r="Q97" s="63"/>
      <c r="R97" s="63"/>
      <c r="S97" s="63"/>
      <c r="T97" s="64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6" t="s">
        <v>125</v>
      </c>
      <c r="AU97" s="16" t="s">
        <v>82</v>
      </c>
    </row>
    <row r="98" spans="1:65" s="2" customFormat="1" ht="14.4" customHeight="1">
      <c r="A98" s="33"/>
      <c r="B98" s="34"/>
      <c r="C98" s="172" t="s">
        <v>145</v>
      </c>
      <c r="D98" s="172" t="s">
        <v>116</v>
      </c>
      <c r="E98" s="173" t="s">
        <v>382</v>
      </c>
      <c r="F98" s="174" t="s">
        <v>383</v>
      </c>
      <c r="G98" s="175" t="s">
        <v>364</v>
      </c>
      <c r="H98" s="176">
        <v>1</v>
      </c>
      <c r="I98" s="177"/>
      <c r="J98" s="178">
        <f>ROUND(I98*H98,2)</f>
        <v>0</v>
      </c>
      <c r="K98" s="174" t="s">
        <v>19</v>
      </c>
      <c r="L98" s="38"/>
      <c r="M98" s="179" t="s">
        <v>19</v>
      </c>
      <c r="N98" s="180" t="s">
        <v>42</v>
      </c>
      <c r="O98" s="63"/>
      <c r="P98" s="181">
        <f>O98*H98</f>
        <v>0</v>
      </c>
      <c r="Q98" s="181">
        <v>0</v>
      </c>
      <c r="R98" s="181">
        <f>Q98*H98</f>
        <v>0</v>
      </c>
      <c r="S98" s="181">
        <v>0</v>
      </c>
      <c r="T98" s="182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183" t="s">
        <v>365</v>
      </c>
      <c r="AT98" s="183" t="s">
        <v>116</v>
      </c>
      <c r="AU98" s="183" t="s">
        <v>82</v>
      </c>
      <c r="AY98" s="16" t="s">
        <v>114</v>
      </c>
      <c r="BE98" s="184">
        <f>IF(N98="základní",J98,0)</f>
        <v>0</v>
      </c>
      <c r="BF98" s="184">
        <f>IF(N98="snížená",J98,0)</f>
        <v>0</v>
      </c>
      <c r="BG98" s="184">
        <f>IF(N98="zákl. přenesená",J98,0)</f>
        <v>0</v>
      </c>
      <c r="BH98" s="184">
        <f>IF(N98="sníž. přenesená",J98,0)</f>
        <v>0</v>
      </c>
      <c r="BI98" s="184">
        <f>IF(N98="nulová",J98,0)</f>
        <v>0</v>
      </c>
      <c r="BJ98" s="16" t="s">
        <v>79</v>
      </c>
      <c r="BK98" s="184">
        <f>ROUND(I98*H98,2)</f>
        <v>0</v>
      </c>
      <c r="BL98" s="16" t="s">
        <v>365</v>
      </c>
      <c r="BM98" s="183" t="s">
        <v>384</v>
      </c>
    </row>
    <row r="99" spans="1:65" s="2" customFormat="1" ht="10.199999999999999">
      <c r="A99" s="33"/>
      <c r="B99" s="34"/>
      <c r="C99" s="35"/>
      <c r="D99" s="185" t="s">
        <v>123</v>
      </c>
      <c r="E99" s="35"/>
      <c r="F99" s="186" t="s">
        <v>383</v>
      </c>
      <c r="G99" s="35"/>
      <c r="H99" s="35"/>
      <c r="I99" s="187"/>
      <c r="J99" s="35"/>
      <c r="K99" s="35"/>
      <c r="L99" s="38"/>
      <c r="M99" s="188"/>
      <c r="N99" s="189"/>
      <c r="O99" s="63"/>
      <c r="P99" s="63"/>
      <c r="Q99" s="63"/>
      <c r="R99" s="63"/>
      <c r="S99" s="63"/>
      <c r="T99" s="6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6" t="s">
        <v>123</v>
      </c>
      <c r="AU99" s="16" t="s">
        <v>82</v>
      </c>
    </row>
    <row r="100" spans="1:65" s="2" customFormat="1" ht="47.4" customHeight="1">
      <c r="A100" s="33"/>
      <c r="B100" s="34"/>
      <c r="C100" s="35"/>
      <c r="D100" s="185" t="s">
        <v>125</v>
      </c>
      <c r="E100" s="35"/>
      <c r="F100" s="190" t="s">
        <v>385</v>
      </c>
      <c r="G100" s="35"/>
      <c r="H100" s="35"/>
      <c r="I100" s="187"/>
      <c r="J100" s="35"/>
      <c r="K100" s="35"/>
      <c r="L100" s="38"/>
      <c r="M100" s="188"/>
      <c r="N100" s="189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125</v>
      </c>
      <c r="AU100" s="16" t="s">
        <v>82</v>
      </c>
    </row>
    <row r="101" spans="1:65" s="2" customFormat="1" ht="14.4" customHeight="1">
      <c r="A101" s="33"/>
      <c r="B101" s="34"/>
      <c r="C101" s="172" t="s">
        <v>151</v>
      </c>
      <c r="D101" s="172" t="s">
        <v>116</v>
      </c>
      <c r="E101" s="173" t="s">
        <v>386</v>
      </c>
      <c r="F101" s="174" t="s">
        <v>387</v>
      </c>
      <c r="G101" s="175" t="s">
        <v>364</v>
      </c>
      <c r="H101" s="176">
        <v>1</v>
      </c>
      <c r="I101" s="177"/>
      <c r="J101" s="178">
        <f>ROUND(I101*H101,2)</f>
        <v>0</v>
      </c>
      <c r="K101" s="174" t="s">
        <v>19</v>
      </c>
      <c r="L101" s="38"/>
      <c r="M101" s="179" t="s">
        <v>19</v>
      </c>
      <c r="N101" s="180" t="s">
        <v>42</v>
      </c>
      <c r="O101" s="63"/>
      <c r="P101" s="181">
        <f>O101*H101</f>
        <v>0</v>
      </c>
      <c r="Q101" s="181">
        <v>0</v>
      </c>
      <c r="R101" s="181">
        <f>Q101*H101</f>
        <v>0</v>
      </c>
      <c r="S101" s="181">
        <v>0</v>
      </c>
      <c r="T101" s="182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183" t="s">
        <v>365</v>
      </c>
      <c r="AT101" s="183" t="s">
        <v>116</v>
      </c>
      <c r="AU101" s="183" t="s">
        <v>82</v>
      </c>
      <c r="AY101" s="16" t="s">
        <v>114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16" t="s">
        <v>79</v>
      </c>
      <c r="BK101" s="184">
        <f>ROUND(I101*H101,2)</f>
        <v>0</v>
      </c>
      <c r="BL101" s="16" t="s">
        <v>365</v>
      </c>
      <c r="BM101" s="183" t="s">
        <v>388</v>
      </c>
    </row>
    <row r="102" spans="1:65" s="2" customFormat="1" ht="10.199999999999999">
      <c r="A102" s="33"/>
      <c r="B102" s="34"/>
      <c r="C102" s="35"/>
      <c r="D102" s="185" t="s">
        <v>123</v>
      </c>
      <c r="E102" s="35"/>
      <c r="F102" s="186" t="s">
        <v>387</v>
      </c>
      <c r="G102" s="35"/>
      <c r="H102" s="35"/>
      <c r="I102" s="187"/>
      <c r="J102" s="35"/>
      <c r="K102" s="35"/>
      <c r="L102" s="38"/>
      <c r="M102" s="188"/>
      <c r="N102" s="189"/>
      <c r="O102" s="63"/>
      <c r="P102" s="63"/>
      <c r="Q102" s="63"/>
      <c r="R102" s="63"/>
      <c r="S102" s="63"/>
      <c r="T102" s="64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6" t="s">
        <v>123</v>
      </c>
      <c r="AU102" s="16" t="s">
        <v>82</v>
      </c>
    </row>
    <row r="103" spans="1:65" s="2" customFormat="1" ht="28.8">
      <c r="A103" s="33"/>
      <c r="B103" s="34"/>
      <c r="C103" s="35"/>
      <c r="D103" s="185" t="s">
        <v>125</v>
      </c>
      <c r="E103" s="35"/>
      <c r="F103" s="190" t="s">
        <v>389</v>
      </c>
      <c r="G103" s="35"/>
      <c r="H103" s="35"/>
      <c r="I103" s="187"/>
      <c r="J103" s="35"/>
      <c r="K103" s="35"/>
      <c r="L103" s="38"/>
      <c r="M103" s="188"/>
      <c r="N103" s="189"/>
      <c r="O103" s="63"/>
      <c r="P103" s="63"/>
      <c r="Q103" s="63"/>
      <c r="R103" s="63"/>
      <c r="S103" s="63"/>
      <c r="T103" s="64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6" t="s">
        <v>125</v>
      </c>
      <c r="AU103" s="16" t="s">
        <v>82</v>
      </c>
    </row>
    <row r="104" spans="1:65" s="2" customFormat="1" ht="14.4" customHeight="1">
      <c r="A104" s="33"/>
      <c r="B104" s="34"/>
      <c r="C104" s="172" t="s">
        <v>158</v>
      </c>
      <c r="D104" s="172" t="s">
        <v>116</v>
      </c>
      <c r="E104" s="173" t="s">
        <v>390</v>
      </c>
      <c r="F104" s="174" t="s">
        <v>391</v>
      </c>
      <c r="G104" s="175" t="s">
        <v>392</v>
      </c>
      <c r="H104" s="176">
        <v>2</v>
      </c>
      <c r="I104" s="177"/>
      <c r="J104" s="178">
        <f>ROUND(I104*H104,2)</f>
        <v>0</v>
      </c>
      <c r="K104" s="174" t="s">
        <v>19</v>
      </c>
      <c r="L104" s="38"/>
      <c r="M104" s="179" t="s">
        <v>19</v>
      </c>
      <c r="N104" s="180" t="s">
        <v>42</v>
      </c>
      <c r="O104" s="63"/>
      <c r="P104" s="181">
        <f>O104*H104</f>
        <v>0</v>
      </c>
      <c r="Q104" s="181">
        <v>0</v>
      </c>
      <c r="R104" s="181">
        <f>Q104*H104</f>
        <v>0</v>
      </c>
      <c r="S104" s="181">
        <v>0</v>
      </c>
      <c r="T104" s="182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83" t="s">
        <v>365</v>
      </c>
      <c r="AT104" s="183" t="s">
        <v>116</v>
      </c>
      <c r="AU104" s="183" t="s">
        <v>82</v>
      </c>
      <c r="AY104" s="16" t="s">
        <v>114</v>
      </c>
      <c r="BE104" s="184">
        <f>IF(N104="základní",J104,0)</f>
        <v>0</v>
      </c>
      <c r="BF104" s="184">
        <f>IF(N104="snížená",J104,0)</f>
        <v>0</v>
      </c>
      <c r="BG104" s="184">
        <f>IF(N104="zákl. přenesená",J104,0)</f>
        <v>0</v>
      </c>
      <c r="BH104" s="184">
        <f>IF(N104="sníž. přenesená",J104,0)</f>
        <v>0</v>
      </c>
      <c r="BI104" s="184">
        <f>IF(N104="nulová",J104,0)</f>
        <v>0</v>
      </c>
      <c r="BJ104" s="16" t="s">
        <v>79</v>
      </c>
      <c r="BK104" s="184">
        <f>ROUND(I104*H104,2)</f>
        <v>0</v>
      </c>
      <c r="BL104" s="16" t="s">
        <v>365</v>
      </c>
      <c r="BM104" s="183" t="s">
        <v>393</v>
      </c>
    </row>
    <row r="105" spans="1:65" s="2" customFormat="1" ht="10.199999999999999">
      <c r="A105" s="33"/>
      <c r="B105" s="34"/>
      <c r="C105" s="35"/>
      <c r="D105" s="185" t="s">
        <v>123</v>
      </c>
      <c r="E105" s="35"/>
      <c r="F105" s="186" t="s">
        <v>391</v>
      </c>
      <c r="G105" s="35"/>
      <c r="H105" s="35"/>
      <c r="I105" s="187"/>
      <c r="J105" s="35"/>
      <c r="K105" s="35"/>
      <c r="L105" s="38"/>
      <c r="M105" s="188"/>
      <c r="N105" s="189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123</v>
      </c>
      <c r="AU105" s="16" t="s">
        <v>82</v>
      </c>
    </row>
    <row r="106" spans="1:65" s="2" customFormat="1" ht="38.4">
      <c r="A106" s="33"/>
      <c r="B106" s="34"/>
      <c r="C106" s="35"/>
      <c r="D106" s="185" t="s">
        <v>125</v>
      </c>
      <c r="E106" s="35"/>
      <c r="F106" s="190" t="s">
        <v>394</v>
      </c>
      <c r="G106" s="35"/>
      <c r="H106" s="35"/>
      <c r="I106" s="187"/>
      <c r="J106" s="35"/>
      <c r="K106" s="35"/>
      <c r="L106" s="38"/>
      <c r="M106" s="188"/>
      <c r="N106" s="189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125</v>
      </c>
      <c r="AU106" s="16" t="s">
        <v>82</v>
      </c>
    </row>
    <row r="107" spans="1:65" s="2" customFormat="1" ht="14.4" customHeight="1">
      <c r="A107" s="33"/>
      <c r="B107" s="34"/>
      <c r="C107" s="172" t="s">
        <v>162</v>
      </c>
      <c r="D107" s="172" t="s">
        <v>116</v>
      </c>
      <c r="E107" s="173" t="s">
        <v>395</v>
      </c>
      <c r="F107" s="174" t="s">
        <v>396</v>
      </c>
      <c r="G107" s="175" t="s">
        <v>364</v>
      </c>
      <c r="H107" s="176">
        <v>1</v>
      </c>
      <c r="I107" s="177"/>
      <c r="J107" s="178">
        <f>ROUND(I107*H107,2)</f>
        <v>0</v>
      </c>
      <c r="K107" s="174" t="s">
        <v>19</v>
      </c>
      <c r="L107" s="38"/>
      <c r="M107" s="179" t="s">
        <v>19</v>
      </c>
      <c r="N107" s="180" t="s">
        <v>42</v>
      </c>
      <c r="O107" s="63"/>
      <c r="P107" s="181">
        <f>O107*H107</f>
        <v>0</v>
      </c>
      <c r="Q107" s="181">
        <v>0</v>
      </c>
      <c r="R107" s="181">
        <f>Q107*H107</f>
        <v>0</v>
      </c>
      <c r="S107" s="181">
        <v>0</v>
      </c>
      <c r="T107" s="182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183" t="s">
        <v>365</v>
      </c>
      <c r="AT107" s="183" t="s">
        <v>116</v>
      </c>
      <c r="AU107" s="183" t="s">
        <v>82</v>
      </c>
      <c r="AY107" s="16" t="s">
        <v>114</v>
      </c>
      <c r="BE107" s="184">
        <f>IF(N107="základní",J107,0)</f>
        <v>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16" t="s">
        <v>79</v>
      </c>
      <c r="BK107" s="184">
        <f>ROUND(I107*H107,2)</f>
        <v>0</v>
      </c>
      <c r="BL107" s="16" t="s">
        <v>365</v>
      </c>
      <c r="BM107" s="183" t="s">
        <v>397</v>
      </c>
    </row>
    <row r="108" spans="1:65" s="2" customFormat="1" ht="10.199999999999999">
      <c r="A108" s="33"/>
      <c r="B108" s="34"/>
      <c r="C108" s="35"/>
      <c r="D108" s="185" t="s">
        <v>123</v>
      </c>
      <c r="E108" s="35"/>
      <c r="F108" s="186" t="s">
        <v>398</v>
      </c>
      <c r="G108" s="35"/>
      <c r="H108" s="35"/>
      <c r="I108" s="187"/>
      <c r="J108" s="35"/>
      <c r="K108" s="35"/>
      <c r="L108" s="38"/>
      <c r="M108" s="188"/>
      <c r="N108" s="189"/>
      <c r="O108" s="63"/>
      <c r="P108" s="63"/>
      <c r="Q108" s="63"/>
      <c r="R108" s="63"/>
      <c r="S108" s="63"/>
      <c r="T108" s="64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6" t="s">
        <v>123</v>
      </c>
      <c r="AU108" s="16" t="s">
        <v>82</v>
      </c>
    </row>
    <row r="109" spans="1:65" s="2" customFormat="1" ht="14.4" customHeight="1">
      <c r="A109" s="33"/>
      <c r="B109" s="34"/>
      <c r="C109" s="172" t="s">
        <v>169</v>
      </c>
      <c r="D109" s="172" t="s">
        <v>116</v>
      </c>
      <c r="E109" s="173" t="s">
        <v>399</v>
      </c>
      <c r="F109" s="174" t="s">
        <v>400</v>
      </c>
      <c r="G109" s="175" t="s">
        <v>364</v>
      </c>
      <c r="H109" s="176">
        <v>1</v>
      </c>
      <c r="I109" s="177"/>
      <c r="J109" s="178">
        <f>ROUND(I109*H109,2)</f>
        <v>0</v>
      </c>
      <c r="K109" s="174" t="s">
        <v>19</v>
      </c>
      <c r="L109" s="38"/>
      <c r="M109" s="179" t="s">
        <v>19</v>
      </c>
      <c r="N109" s="180" t="s">
        <v>42</v>
      </c>
      <c r="O109" s="63"/>
      <c r="P109" s="181">
        <f>O109*H109</f>
        <v>0</v>
      </c>
      <c r="Q109" s="181">
        <v>0</v>
      </c>
      <c r="R109" s="181">
        <f>Q109*H109</f>
        <v>0</v>
      </c>
      <c r="S109" s="181">
        <v>0</v>
      </c>
      <c r="T109" s="182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83" t="s">
        <v>365</v>
      </c>
      <c r="AT109" s="183" t="s">
        <v>116</v>
      </c>
      <c r="AU109" s="183" t="s">
        <v>82</v>
      </c>
      <c r="AY109" s="16" t="s">
        <v>114</v>
      </c>
      <c r="BE109" s="184">
        <f>IF(N109="základní",J109,0)</f>
        <v>0</v>
      </c>
      <c r="BF109" s="184">
        <f>IF(N109="snížená",J109,0)</f>
        <v>0</v>
      </c>
      <c r="BG109" s="184">
        <f>IF(N109="zákl. přenesená",J109,0)</f>
        <v>0</v>
      </c>
      <c r="BH109" s="184">
        <f>IF(N109="sníž. přenesená",J109,0)</f>
        <v>0</v>
      </c>
      <c r="BI109" s="184">
        <f>IF(N109="nulová",J109,0)</f>
        <v>0</v>
      </c>
      <c r="BJ109" s="16" t="s">
        <v>79</v>
      </c>
      <c r="BK109" s="184">
        <f>ROUND(I109*H109,2)</f>
        <v>0</v>
      </c>
      <c r="BL109" s="16" t="s">
        <v>365</v>
      </c>
      <c r="BM109" s="183" t="s">
        <v>401</v>
      </c>
    </row>
    <row r="110" spans="1:65" s="2" customFormat="1" ht="10.199999999999999">
      <c r="A110" s="33"/>
      <c r="B110" s="34"/>
      <c r="C110" s="35"/>
      <c r="D110" s="185" t="s">
        <v>123</v>
      </c>
      <c r="E110" s="35"/>
      <c r="F110" s="186" t="s">
        <v>402</v>
      </c>
      <c r="G110" s="35"/>
      <c r="H110" s="35"/>
      <c r="I110" s="187"/>
      <c r="J110" s="35"/>
      <c r="K110" s="35"/>
      <c r="L110" s="38"/>
      <c r="M110" s="188"/>
      <c r="N110" s="189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123</v>
      </c>
      <c r="AU110" s="16" t="s">
        <v>82</v>
      </c>
    </row>
    <row r="111" spans="1:65" s="2" customFormat="1" ht="48">
      <c r="A111" s="33"/>
      <c r="B111" s="34"/>
      <c r="C111" s="35"/>
      <c r="D111" s="185" t="s">
        <v>125</v>
      </c>
      <c r="E111" s="35"/>
      <c r="F111" s="190" t="s">
        <v>403</v>
      </c>
      <c r="G111" s="35"/>
      <c r="H111" s="35"/>
      <c r="I111" s="187"/>
      <c r="J111" s="35"/>
      <c r="K111" s="35"/>
      <c r="L111" s="38"/>
      <c r="M111" s="188"/>
      <c r="N111" s="189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125</v>
      </c>
      <c r="AU111" s="16" t="s">
        <v>82</v>
      </c>
    </row>
    <row r="112" spans="1:65" s="2" customFormat="1" ht="14.4" customHeight="1">
      <c r="A112" s="33"/>
      <c r="B112" s="34"/>
      <c r="C112" s="172" t="s">
        <v>177</v>
      </c>
      <c r="D112" s="172" t="s">
        <v>116</v>
      </c>
      <c r="E112" s="173" t="s">
        <v>404</v>
      </c>
      <c r="F112" s="174" t="s">
        <v>405</v>
      </c>
      <c r="G112" s="175" t="s">
        <v>364</v>
      </c>
      <c r="H112" s="176">
        <v>1</v>
      </c>
      <c r="I112" s="177"/>
      <c r="J112" s="178">
        <f>ROUND(I112*H112,2)</f>
        <v>0</v>
      </c>
      <c r="K112" s="174" t="s">
        <v>19</v>
      </c>
      <c r="L112" s="38"/>
      <c r="M112" s="179" t="s">
        <v>19</v>
      </c>
      <c r="N112" s="180" t="s">
        <v>42</v>
      </c>
      <c r="O112" s="63"/>
      <c r="P112" s="181">
        <f>O112*H112</f>
        <v>0</v>
      </c>
      <c r="Q112" s="181">
        <v>0</v>
      </c>
      <c r="R112" s="181">
        <f>Q112*H112</f>
        <v>0</v>
      </c>
      <c r="S112" s="181">
        <v>0</v>
      </c>
      <c r="T112" s="182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83" t="s">
        <v>365</v>
      </c>
      <c r="AT112" s="183" t="s">
        <v>116</v>
      </c>
      <c r="AU112" s="183" t="s">
        <v>82</v>
      </c>
      <c r="AY112" s="16" t="s">
        <v>114</v>
      </c>
      <c r="BE112" s="184">
        <f>IF(N112="základní",J112,0)</f>
        <v>0</v>
      </c>
      <c r="BF112" s="184">
        <f>IF(N112="snížená",J112,0)</f>
        <v>0</v>
      </c>
      <c r="BG112" s="184">
        <f>IF(N112="zákl. přenesená",J112,0)</f>
        <v>0</v>
      </c>
      <c r="BH112" s="184">
        <f>IF(N112="sníž. přenesená",J112,0)</f>
        <v>0</v>
      </c>
      <c r="BI112" s="184">
        <f>IF(N112="nulová",J112,0)</f>
        <v>0</v>
      </c>
      <c r="BJ112" s="16" t="s">
        <v>79</v>
      </c>
      <c r="BK112" s="184">
        <f>ROUND(I112*H112,2)</f>
        <v>0</v>
      </c>
      <c r="BL112" s="16" t="s">
        <v>365</v>
      </c>
      <c r="BM112" s="183" t="s">
        <v>406</v>
      </c>
    </row>
    <row r="113" spans="1:47" s="2" customFormat="1" ht="10.199999999999999">
      <c r="A113" s="33"/>
      <c r="B113" s="34"/>
      <c r="C113" s="35"/>
      <c r="D113" s="185" t="s">
        <v>123</v>
      </c>
      <c r="E113" s="35"/>
      <c r="F113" s="186" t="s">
        <v>405</v>
      </c>
      <c r="G113" s="35"/>
      <c r="H113" s="35"/>
      <c r="I113" s="187"/>
      <c r="J113" s="35"/>
      <c r="K113" s="35"/>
      <c r="L113" s="38"/>
      <c r="M113" s="188"/>
      <c r="N113" s="189"/>
      <c r="O113" s="63"/>
      <c r="P113" s="63"/>
      <c r="Q113" s="63"/>
      <c r="R113" s="63"/>
      <c r="S113" s="63"/>
      <c r="T113" s="64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6" t="s">
        <v>123</v>
      </c>
      <c r="AU113" s="16" t="s">
        <v>82</v>
      </c>
    </row>
    <row r="114" spans="1:47" s="2" customFormat="1" ht="28.8">
      <c r="A114" s="33"/>
      <c r="B114" s="34"/>
      <c r="C114" s="35"/>
      <c r="D114" s="185" t="s">
        <v>125</v>
      </c>
      <c r="E114" s="35"/>
      <c r="F114" s="190" t="s">
        <v>407</v>
      </c>
      <c r="G114" s="35"/>
      <c r="H114" s="35"/>
      <c r="I114" s="187"/>
      <c r="J114" s="35"/>
      <c r="K114" s="35"/>
      <c r="L114" s="38"/>
      <c r="M114" s="212"/>
      <c r="N114" s="213"/>
      <c r="O114" s="214"/>
      <c r="P114" s="214"/>
      <c r="Q114" s="214"/>
      <c r="R114" s="214"/>
      <c r="S114" s="214"/>
      <c r="T114" s="215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125</v>
      </c>
      <c r="AU114" s="16" t="s">
        <v>82</v>
      </c>
    </row>
    <row r="115" spans="1:47" s="2" customFormat="1" ht="6.9" customHeight="1">
      <c r="A115" s="33"/>
      <c r="B115" s="46"/>
      <c r="C115" s="47"/>
      <c r="D115" s="47"/>
      <c r="E115" s="47"/>
      <c r="F115" s="47"/>
      <c r="G115" s="47"/>
      <c r="H115" s="47"/>
      <c r="I115" s="47"/>
      <c r="J115" s="47"/>
      <c r="K115" s="47"/>
      <c r="L115" s="38"/>
      <c r="M115" s="33"/>
      <c r="O115" s="33"/>
      <c r="P115" s="33"/>
      <c r="Q115" s="33"/>
      <c r="R115" s="3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</sheetData>
  <sheetProtection algorithmName="SHA-512" hashValue="/8ggq8IcG2rQBzIv7wJ8974rfem1dNwpeQOWMzfTT+KZ8t+Fn2uqYRnZb08gPR7Ky1KDNvRMMo6Ejm18AcEf8Q==" saltValue="I3LOlgSUen1Dhq+j0XqTF2OkO1JcnrE1C9nonqnMTCWI4Xn4b5lFXOg6029/cLAMwtjPWm1FoEKW4GyVHO11JA==" spinCount="100000" sheet="1" objects="1" scenarios="1" formatColumns="0" formatRows="0" autoFilter="0"/>
  <autoFilter ref="C81:K114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0.199999999999999"/>
  <cols>
    <col min="1" max="1" width="8.28515625" style="216" customWidth="1"/>
    <col min="2" max="2" width="1.7109375" style="216" customWidth="1"/>
    <col min="3" max="4" width="5" style="216" customWidth="1"/>
    <col min="5" max="5" width="11.7109375" style="216" customWidth="1"/>
    <col min="6" max="6" width="9.140625" style="216" customWidth="1"/>
    <col min="7" max="7" width="5" style="216" customWidth="1"/>
    <col min="8" max="8" width="77.85546875" style="216" customWidth="1"/>
    <col min="9" max="10" width="20" style="216" customWidth="1"/>
    <col min="11" max="11" width="1.7109375" style="216" customWidth="1"/>
  </cols>
  <sheetData>
    <row r="1" spans="2:11" s="1" customFormat="1" ht="37.5" customHeight="1"/>
    <row r="2" spans="2:11" s="1" customFormat="1" ht="7.5" customHeight="1">
      <c r="B2" s="217"/>
      <c r="C2" s="218"/>
      <c r="D2" s="218"/>
      <c r="E2" s="218"/>
      <c r="F2" s="218"/>
      <c r="G2" s="218"/>
      <c r="H2" s="218"/>
      <c r="I2" s="218"/>
      <c r="J2" s="218"/>
      <c r="K2" s="219"/>
    </row>
    <row r="3" spans="2:11" s="14" customFormat="1" ht="45" customHeight="1">
      <c r="B3" s="220"/>
      <c r="C3" s="348" t="s">
        <v>408</v>
      </c>
      <c r="D3" s="348"/>
      <c r="E3" s="348"/>
      <c r="F3" s="348"/>
      <c r="G3" s="348"/>
      <c r="H3" s="348"/>
      <c r="I3" s="348"/>
      <c r="J3" s="348"/>
      <c r="K3" s="221"/>
    </row>
    <row r="4" spans="2:11" s="1" customFormat="1" ht="25.5" customHeight="1">
      <c r="B4" s="222"/>
      <c r="C4" s="353" t="s">
        <v>409</v>
      </c>
      <c r="D4" s="353"/>
      <c r="E4" s="353"/>
      <c r="F4" s="353"/>
      <c r="G4" s="353"/>
      <c r="H4" s="353"/>
      <c r="I4" s="353"/>
      <c r="J4" s="353"/>
      <c r="K4" s="223"/>
    </row>
    <row r="5" spans="2:11" s="1" customFormat="1" ht="5.25" customHeight="1">
      <c r="B5" s="222"/>
      <c r="C5" s="224"/>
      <c r="D5" s="224"/>
      <c r="E5" s="224"/>
      <c r="F5" s="224"/>
      <c r="G5" s="224"/>
      <c r="H5" s="224"/>
      <c r="I5" s="224"/>
      <c r="J5" s="224"/>
      <c r="K5" s="223"/>
    </row>
    <row r="6" spans="2:11" s="1" customFormat="1" ht="15" customHeight="1">
      <c r="B6" s="222"/>
      <c r="C6" s="352" t="s">
        <v>410</v>
      </c>
      <c r="D6" s="352"/>
      <c r="E6" s="352"/>
      <c r="F6" s="352"/>
      <c r="G6" s="352"/>
      <c r="H6" s="352"/>
      <c r="I6" s="352"/>
      <c r="J6" s="352"/>
      <c r="K6" s="223"/>
    </row>
    <row r="7" spans="2:11" s="1" customFormat="1" ht="15" customHeight="1">
      <c r="B7" s="226"/>
      <c r="C7" s="352" t="s">
        <v>411</v>
      </c>
      <c r="D7" s="352"/>
      <c r="E7" s="352"/>
      <c r="F7" s="352"/>
      <c r="G7" s="352"/>
      <c r="H7" s="352"/>
      <c r="I7" s="352"/>
      <c r="J7" s="352"/>
      <c r="K7" s="223"/>
    </row>
    <row r="8" spans="2:11" s="1" customFormat="1" ht="12.75" customHeight="1">
      <c r="B8" s="226"/>
      <c r="C8" s="225"/>
      <c r="D8" s="225"/>
      <c r="E8" s="225"/>
      <c r="F8" s="225"/>
      <c r="G8" s="225"/>
      <c r="H8" s="225"/>
      <c r="I8" s="225"/>
      <c r="J8" s="225"/>
      <c r="K8" s="223"/>
    </row>
    <row r="9" spans="2:11" s="1" customFormat="1" ht="15" customHeight="1">
      <c r="B9" s="226"/>
      <c r="C9" s="352" t="s">
        <v>412</v>
      </c>
      <c r="D9" s="352"/>
      <c r="E9" s="352"/>
      <c r="F9" s="352"/>
      <c r="G9" s="352"/>
      <c r="H9" s="352"/>
      <c r="I9" s="352"/>
      <c r="J9" s="352"/>
      <c r="K9" s="223"/>
    </row>
    <row r="10" spans="2:11" s="1" customFormat="1" ht="15" customHeight="1">
      <c r="B10" s="226"/>
      <c r="C10" s="225"/>
      <c r="D10" s="352" t="s">
        <v>413</v>
      </c>
      <c r="E10" s="352"/>
      <c r="F10" s="352"/>
      <c r="G10" s="352"/>
      <c r="H10" s="352"/>
      <c r="I10" s="352"/>
      <c r="J10" s="352"/>
      <c r="K10" s="223"/>
    </row>
    <row r="11" spans="2:11" s="1" customFormat="1" ht="15" customHeight="1">
      <c r="B11" s="226"/>
      <c r="C11" s="227"/>
      <c r="D11" s="352" t="s">
        <v>414</v>
      </c>
      <c r="E11" s="352"/>
      <c r="F11" s="352"/>
      <c r="G11" s="352"/>
      <c r="H11" s="352"/>
      <c r="I11" s="352"/>
      <c r="J11" s="352"/>
      <c r="K11" s="223"/>
    </row>
    <row r="12" spans="2:11" s="1" customFormat="1" ht="15" customHeight="1">
      <c r="B12" s="226"/>
      <c r="C12" s="227"/>
      <c r="D12" s="225"/>
      <c r="E12" s="225"/>
      <c r="F12" s="225"/>
      <c r="G12" s="225"/>
      <c r="H12" s="225"/>
      <c r="I12" s="225"/>
      <c r="J12" s="225"/>
      <c r="K12" s="223"/>
    </row>
    <row r="13" spans="2:11" s="1" customFormat="1" ht="15" customHeight="1">
      <c r="B13" s="226"/>
      <c r="C13" s="227"/>
      <c r="D13" s="228" t="s">
        <v>415</v>
      </c>
      <c r="E13" s="225"/>
      <c r="F13" s="225"/>
      <c r="G13" s="225"/>
      <c r="H13" s="225"/>
      <c r="I13" s="225"/>
      <c r="J13" s="225"/>
      <c r="K13" s="223"/>
    </row>
    <row r="14" spans="2:11" s="1" customFormat="1" ht="12.75" customHeight="1">
      <c r="B14" s="226"/>
      <c r="C14" s="227"/>
      <c r="D14" s="227"/>
      <c r="E14" s="227"/>
      <c r="F14" s="227"/>
      <c r="G14" s="227"/>
      <c r="H14" s="227"/>
      <c r="I14" s="227"/>
      <c r="J14" s="227"/>
      <c r="K14" s="223"/>
    </row>
    <row r="15" spans="2:11" s="1" customFormat="1" ht="15" customHeight="1">
      <c r="B15" s="226"/>
      <c r="C15" s="227"/>
      <c r="D15" s="352" t="s">
        <v>416</v>
      </c>
      <c r="E15" s="352"/>
      <c r="F15" s="352"/>
      <c r="G15" s="352"/>
      <c r="H15" s="352"/>
      <c r="I15" s="352"/>
      <c r="J15" s="352"/>
      <c r="K15" s="223"/>
    </row>
    <row r="16" spans="2:11" s="1" customFormat="1" ht="15" customHeight="1">
      <c r="B16" s="226"/>
      <c r="C16" s="227"/>
      <c r="D16" s="352" t="s">
        <v>417</v>
      </c>
      <c r="E16" s="352"/>
      <c r="F16" s="352"/>
      <c r="G16" s="352"/>
      <c r="H16" s="352"/>
      <c r="I16" s="352"/>
      <c r="J16" s="352"/>
      <c r="K16" s="223"/>
    </row>
    <row r="17" spans="2:11" s="1" customFormat="1" ht="15" customHeight="1">
      <c r="B17" s="226"/>
      <c r="C17" s="227"/>
      <c r="D17" s="352" t="s">
        <v>418</v>
      </c>
      <c r="E17" s="352"/>
      <c r="F17" s="352"/>
      <c r="G17" s="352"/>
      <c r="H17" s="352"/>
      <c r="I17" s="352"/>
      <c r="J17" s="352"/>
      <c r="K17" s="223"/>
    </row>
    <row r="18" spans="2:11" s="1" customFormat="1" ht="15" customHeight="1">
      <c r="B18" s="226"/>
      <c r="C18" s="227"/>
      <c r="D18" s="227"/>
      <c r="E18" s="229" t="s">
        <v>78</v>
      </c>
      <c r="F18" s="352" t="s">
        <v>419</v>
      </c>
      <c r="G18" s="352"/>
      <c r="H18" s="352"/>
      <c r="I18" s="352"/>
      <c r="J18" s="352"/>
      <c r="K18" s="223"/>
    </row>
    <row r="19" spans="2:11" s="1" customFormat="1" ht="15" customHeight="1">
      <c r="B19" s="226"/>
      <c r="C19" s="227"/>
      <c r="D19" s="227"/>
      <c r="E19" s="229" t="s">
        <v>420</v>
      </c>
      <c r="F19" s="352" t="s">
        <v>421</v>
      </c>
      <c r="G19" s="352"/>
      <c r="H19" s="352"/>
      <c r="I19" s="352"/>
      <c r="J19" s="352"/>
      <c r="K19" s="223"/>
    </row>
    <row r="20" spans="2:11" s="1" customFormat="1" ht="15" customHeight="1">
      <c r="B20" s="226"/>
      <c r="C20" s="227"/>
      <c r="D20" s="227"/>
      <c r="E20" s="229" t="s">
        <v>422</v>
      </c>
      <c r="F20" s="352" t="s">
        <v>423</v>
      </c>
      <c r="G20" s="352"/>
      <c r="H20" s="352"/>
      <c r="I20" s="352"/>
      <c r="J20" s="352"/>
      <c r="K20" s="223"/>
    </row>
    <row r="21" spans="2:11" s="1" customFormat="1" ht="15" customHeight="1">
      <c r="B21" s="226"/>
      <c r="C21" s="227"/>
      <c r="D21" s="227"/>
      <c r="E21" s="229" t="s">
        <v>83</v>
      </c>
      <c r="F21" s="352" t="s">
        <v>84</v>
      </c>
      <c r="G21" s="352"/>
      <c r="H21" s="352"/>
      <c r="I21" s="352"/>
      <c r="J21" s="352"/>
      <c r="K21" s="223"/>
    </row>
    <row r="22" spans="2:11" s="1" customFormat="1" ht="15" customHeight="1">
      <c r="B22" s="226"/>
      <c r="C22" s="227"/>
      <c r="D22" s="227"/>
      <c r="E22" s="229" t="s">
        <v>424</v>
      </c>
      <c r="F22" s="352" t="s">
        <v>425</v>
      </c>
      <c r="G22" s="352"/>
      <c r="H22" s="352"/>
      <c r="I22" s="352"/>
      <c r="J22" s="352"/>
      <c r="K22" s="223"/>
    </row>
    <row r="23" spans="2:11" s="1" customFormat="1" ht="15" customHeight="1">
      <c r="B23" s="226"/>
      <c r="C23" s="227"/>
      <c r="D23" s="227"/>
      <c r="E23" s="229" t="s">
        <v>426</v>
      </c>
      <c r="F23" s="352" t="s">
        <v>427</v>
      </c>
      <c r="G23" s="352"/>
      <c r="H23" s="352"/>
      <c r="I23" s="352"/>
      <c r="J23" s="352"/>
      <c r="K23" s="223"/>
    </row>
    <row r="24" spans="2:11" s="1" customFormat="1" ht="12.75" customHeight="1">
      <c r="B24" s="226"/>
      <c r="C24" s="227"/>
      <c r="D24" s="227"/>
      <c r="E24" s="227"/>
      <c r="F24" s="227"/>
      <c r="G24" s="227"/>
      <c r="H24" s="227"/>
      <c r="I24" s="227"/>
      <c r="J24" s="227"/>
      <c r="K24" s="223"/>
    </row>
    <row r="25" spans="2:11" s="1" customFormat="1" ht="15" customHeight="1">
      <c r="B25" s="226"/>
      <c r="C25" s="352" t="s">
        <v>428</v>
      </c>
      <c r="D25" s="352"/>
      <c r="E25" s="352"/>
      <c r="F25" s="352"/>
      <c r="G25" s="352"/>
      <c r="H25" s="352"/>
      <c r="I25" s="352"/>
      <c r="J25" s="352"/>
      <c r="K25" s="223"/>
    </row>
    <row r="26" spans="2:11" s="1" customFormat="1" ht="15" customHeight="1">
      <c r="B26" s="226"/>
      <c r="C26" s="352" t="s">
        <v>429</v>
      </c>
      <c r="D26" s="352"/>
      <c r="E26" s="352"/>
      <c r="F26" s="352"/>
      <c r="G26" s="352"/>
      <c r="H26" s="352"/>
      <c r="I26" s="352"/>
      <c r="J26" s="352"/>
      <c r="K26" s="223"/>
    </row>
    <row r="27" spans="2:11" s="1" customFormat="1" ht="15" customHeight="1">
      <c r="B27" s="226"/>
      <c r="C27" s="225"/>
      <c r="D27" s="352" t="s">
        <v>430</v>
      </c>
      <c r="E27" s="352"/>
      <c r="F27" s="352"/>
      <c r="G27" s="352"/>
      <c r="H27" s="352"/>
      <c r="I27" s="352"/>
      <c r="J27" s="352"/>
      <c r="K27" s="223"/>
    </row>
    <row r="28" spans="2:11" s="1" customFormat="1" ht="15" customHeight="1">
      <c r="B28" s="226"/>
      <c r="C28" s="227"/>
      <c r="D28" s="352" t="s">
        <v>431</v>
      </c>
      <c r="E28" s="352"/>
      <c r="F28" s="352"/>
      <c r="G28" s="352"/>
      <c r="H28" s="352"/>
      <c r="I28" s="352"/>
      <c r="J28" s="352"/>
      <c r="K28" s="223"/>
    </row>
    <row r="29" spans="2:11" s="1" customFormat="1" ht="12.75" customHeight="1">
      <c r="B29" s="226"/>
      <c r="C29" s="227"/>
      <c r="D29" s="227"/>
      <c r="E29" s="227"/>
      <c r="F29" s="227"/>
      <c r="G29" s="227"/>
      <c r="H29" s="227"/>
      <c r="I29" s="227"/>
      <c r="J29" s="227"/>
      <c r="K29" s="223"/>
    </row>
    <row r="30" spans="2:11" s="1" customFormat="1" ht="15" customHeight="1">
      <c r="B30" s="226"/>
      <c r="C30" s="227"/>
      <c r="D30" s="352" t="s">
        <v>432</v>
      </c>
      <c r="E30" s="352"/>
      <c r="F30" s="352"/>
      <c r="G30" s="352"/>
      <c r="H30" s="352"/>
      <c r="I30" s="352"/>
      <c r="J30" s="352"/>
      <c r="K30" s="223"/>
    </row>
    <row r="31" spans="2:11" s="1" customFormat="1" ht="15" customHeight="1">
      <c r="B31" s="226"/>
      <c r="C31" s="227"/>
      <c r="D31" s="352" t="s">
        <v>433</v>
      </c>
      <c r="E31" s="352"/>
      <c r="F31" s="352"/>
      <c r="G31" s="352"/>
      <c r="H31" s="352"/>
      <c r="I31" s="352"/>
      <c r="J31" s="352"/>
      <c r="K31" s="223"/>
    </row>
    <row r="32" spans="2:11" s="1" customFormat="1" ht="12.75" customHeight="1">
      <c r="B32" s="226"/>
      <c r="C32" s="227"/>
      <c r="D32" s="227"/>
      <c r="E32" s="227"/>
      <c r="F32" s="227"/>
      <c r="G32" s="227"/>
      <c r="H32" s="227"/>
      <c r="I32" s="227"/>
      <c r="J32" s="227"/>
      <c r="K32" s="223"/>
    </row>
    <row r="33" spans="2:11" s="1" customFormat="1" ht="15" customHeight="1">
      <c r="B33" s="226"/>
      <c r="C33" s="227"/>
      <c r="D33" s="352" t="s">
        <v>434</v>
      </c>
      <c r="E33" s="352"/>
      <c r="F33" s="352"/>
      <c r="G33" s="352"/>
      <c r="H33" s="352"/>
      <c r="I33" s="352"/>
      <c r="J33" s="352"/>
      <c r="K33" s="223"/>
    </row>
    <row r="34" spans="2:11" s="1" customFormat="1" ht="15" customHeight="1">
      <c r="B34" s="226"/>
      <c r="C34" s="227"/>
      <c r="D34" s="352" t="s">
        <v>435</v>
      </c>
      <c r="E34" s="352"/>
      <c r="F34" s="352"/>
      <c r="G34" s="352"/>
      <c r="H34" s="352"/>
      <c r="I34" s="352"/>
      <c r="J34" s="352"/>
      <c r="K34" s="223"/>
    </row>
    <row r="35" spans="2:11" s="1" customFormat="1" ht="15" customHeight="1">
      <c r="B35" s="226"/>
      <c r="C35" s="227"/>
      <c r="D35" s="352" t="s">
        <v>436</v>
      </c>
      <c r="E35" s="352"/>
      <c r="F35" s="352"/>
      <c r="G35" s="352"/>
      <c r="H35" s="352"/>
      <c r="I35" s="352"/>
      <c r="J35" s="352"/>
      <c r="K35" s="223"/>
    </row>
    <row r="36" spans="2:11" s="1" customFormat="1" ht="15" customHeight="1">
      <c r="B36" s="226"/>
      <c r="C36" s="227"/>
      <c r="D36" s="225"/>
      <c r="E36" s="228" t="s">
        <v>100</v>
      </c>
      <c r="F36" s="225"/>
      <c r="G36" s="352" t="s">
        <v>437</v>
      </c>
      <c r="H36" s="352"/>
      <c r="I36" s="352"/>
      <c r="J36" s="352"/>
      <c r="K36" s="223"/>
    </row>
    <row r="37" spans="2:11" s="1" customFormat="1" ht="30.75" customHeight="1">
      <c r="B37" s="226"/>
      <c r="C37" s="227"/>
      <c r="D37" s="225"/>
      <c r="E37" s="228" t="s">
        <v>438</v>
      </c>
      <c r="F37" s="225"/>
      <c r="G37" s="352" t="s">
        <v>439</v>
      </c>
      <c r="H37" s="352"/>
      <c r="I37" s="352"/>
      <c r="J37" s="352"/>
      <c r="K37" s="223"/>
    </row>
    <row r="38" spans="2:11" s="1" customFormat="1" ht="15" customHeight="1">
      <c r="B38" s="226"/>
      <c r="C38" s="227"/>
      <c r="D38" s="225"/>
      <c r="E38" s="228" t="s">
        <v>52</v>
      </c>
      <c r="F38" s="225"/>
      <c r="G38" s="352" t="s">
        <v>440</v>
      </c>
      <c r="H38" s="352"/>
      <c r="I38" s="352"/>
      <c r="J38" s="352"/>
      <c r="K38" s="223"/>
    </row>
    <row r="39" spans="2:11" s="1" customFormat="1" ht="15" customHeight="1">
      <c r="B39" s="226"/>
      <c r="C39" s="227"/>
      <c r="D39" s="225"/>
      <c r="E39" s="228" t="s">
        <v>53</v>
      </c>
      <c r="F39" s="225"/>
      <c r="G39" s="352" t="s">
        <v>441</v>
      </c>
      <c r="H39" s="352"/>
      <c r="I39" s="352"/>
      <c r="J39" s="352"/>
      <c r="K39" s="223"/>
    </row>
    <row r="40" spans="2:11" s="1" customFormat="1" ht="15" customHeight="1">
      <c r="B40" s="226"/>
      <c r="C40" s="227"/>
      <c r="D40" s="225"/>
      <c r="E40" s="228" t="s">
        <v>101</v>
      </c>
      <c r="F40" s="225"/>
      <c r="G40" s="352" t="s">
        <v>442</v>
      </c>
      <c r="H40" s="352"/>
      <c r="I40" s="352"/>
      <c r="J40" s="352"/>
      <c r="K40" s="223"/>
    </row>
    <row r="41" spans="2:11" s="1" customFormat="1" ht="15" customHeight="1">
      <c r="B41" s="226"/>
      <c r="C41" s="227"/>
      <c r="D41" s="225"/>
      <c r="E41" s="228" t="s">
        <v>102</v>
      </c>
      <c r="F41" s="225"/>
      <c r="G41" s="352" t="s">
        <v>443</v>
      </c>
      <c r="H41" s="352"/>
      <c r="I41" s="352"/>
      <c r="J41" s="352"/>
      <c r="K41" s="223"/>
    </row>
    <row r="42" spans="2:11" s="1" customFormat="1" ht="15" customHeight="1">
      <c r="B42" s="226"/>
      <c r="C42" s="227"/>
      <c r="D42" s="225"/>
      <c r="E42" s="228" t="s">
        <v>444</v>
      </c>
      <c r="F42" s="225"/>
      <c r="G42" s="352" t="s">
        <v>445</v>
      </c>
      <c r="H42" s="352"/>
      <c r="I42" s="352"/>
      <c r="J42" s="352"/>
      <c r="K42" s="223"/>
    </row>
    <row r="43" spans="2:11" s="1" customFormat="1" ht="15" customHeight="1">
      <c r="B43" s="226"/>
      <c r="C43" s="227"/>
      <c r="D43" s="225"/>
      <c r="E43" s="228"/>
      <c r="F43" s="225"/>
      <c r="G43" s="352" t="s">
        <v>446</v>
      </c>
      <c r="H43" s="352"/>
      <c r="I43" s="352"/>
      <c r="J43" s="352"/>
      <c r="K43" s="223"/>
    </row>
    <row r="44" spans="2:11" s="1" customFormat="1" ht="15" customHeight="1">
      <c r="B44" s="226"/>
      <c r="C44" s="227"/>
      <c r="D44" s="225"/>
      <c r="E44" s="228" t="s">
        <v>447</v>
      </c>
      <c r="F44" s="225"/>
      <c r="G44" s="352" t="s">
        <v>448</v>
      </c>
      <c r="H44" s="352"/>
      <c r="I44" s="352"/>
      <c r="J44" s="352"/>
      <c r="K44" s="223"/>
    </row>
    <row r="45" spans="2:11" s="1" customFormat="1" ht="15" customHeight="1">
      <c r="B45" s="226"/>
      <c r="C45" s="227"/>
      <c r="D45" s="225"/>
      <c r="E45" s="228" t="s">
        <v>104</v>
      </c>
      <c r="F45" s="225"/>
      <c r="G45" s="352" t="s">
        <v>449</v>
      </c>
      <c r="H45" s="352"/>
      <c r="I45" s="352"/>
      <c r="J45" s="352"/>
      <c r="K45" s="223"/>
    </row>
    <row r="46" spans="2:11" s="1" customFormat="1" ht="12.75" customHeight="1">
      <c r="B46" s="226"/>
      <c r="C46" s="227"/>
      <c r="D46" s="225"/>
      <c r="E46" s="225"/>
      <c r="F46" s="225"/>
      <c r="G46" s="225"/>
      <c r="H46" s="225"/>
      <c r="I46" s="225"/>
      <c r="J46" s="225"/>
      <c r="K46" s="223"/>
    </row>
    <row r="47" spans="2:11" s="1" customFormat="1" ht="15" customHeight="1">
      <c r="B47" s="226"/>
      <c r="C47" s="227"/>
      <c r="D47" s="352" t="s">
        <v>450</v>
      </c>
      <c r="E47" s="352"/>
      <c r="F47" s="352"/>
      <c r="G47" s="352"/>
      <c r="H47" s="352"/>
      <c r="I47" s="352"/>
      <c r="J47" s="352"/>
      <c r="K47" s="223"/>
    </row>
    <row r="48" spans="2:11" s="1" customFormat="1" ht="15" customHeight="1">
      <c r="B48" s="226"/>
      <c r="C48" s="227"/>
      <c r="D48" s="227"/>
      <c r="E48" s="352" t="s">
        <v>451</v>
      </c>
      <c r="F48" s="352"/>
      <c r="G48" s="352"/>
      <c r="H48" s="352"/>
      <c r="I48" s="352"/>
      <c r="J48" s="352"/>
      <c r="K48" s="223"/>
    </row>
    <row r="49" spans="2:11" s="1" customFormat="1" ht="15" customHeight="1">
      <c r="B49" s="226"/>
      <c r="C49" s="227"/>
      <c r="D49" s="227"/>
      <c r="E49" s="352" t="s">
        <v>452</v>
      </c>
      <c r="F49" s="352"/>
      <c r="G49" s="352"/>
      <c r="H49" s="352"/>
      <c r="I49" s="352"/>
      <c r="J49" s="352"/>
      <c r="K49" s="223"/>
    </row>
    <row r="50" spans="2:11" s="1" customFormat="1" ht="15" customHeight="1">
      <c r="B50" s="226"/>
      <c r="C50" s="227"/>
      <c r="D50" s="227"/>
      <c r="E50" s="352" t="s">
        <v>453</v>
      </c>
      <c r="F50" s="352"/>
      <c r="G50" s="352"/>
      <c r="H50" s="352"/>
      <c r="I50" s="352"/>
      <c r="J50" s="352"/>
      <c r="K50" s="223"/>
    </row>
    <row r="51" spans="2:11" s="1" customFormat="1" ht="15" customHeight="1">
      <c r="B51" s="226"/>
      <c r="C51" s="227"/>
      <c r="D51" s="352" t="s">
        <v>454</v>
      </c>
      <c r="E51" s="352"/>
      <c r="F51" s="352"/>
      <c r="G51" s="352"/>
      <c r="H51" s="352"/>
      <c r="I51" s="352"/>
      <c r="J51" s="352"/>
      <c r="K51" s="223"/>
    </row>
    <row r="52" spans="2:11" s="1" customFormat="1" ht="25.5" customHeight="1">
      <c r="B52" s="222"/>
      <c r="C52" s="353" t="s">
        <v>455</v>
      </c>
      <c r="D52" s="353"/>
      <c r="E52" s="353"/>
      <c r="F52" s="353"/>
      <c r="G52" s="353"/>
      <c r="H52" s="353"/>
      <c r="I52" s="353"/>
      <c r="J52" s="353"/>
      <c r="K52" s="223"/>
    </row>
    <row r="53" spans="2:11" s="1" customFormat="1" ht="5.25" customHeight="1">
      <c r="B53" s="222"/>
      <c r="C53" s="224"/>
      <c r="D53" s="224"/>
      <c r="E53" s="224"/>
      <c r="F53" s="224"/>
      <c r="G53" s="224"/>
      <c r="H53" s="224"/>
      <c r="I53" s="224"/>
      <c r="J53" s="224"/>
      <c r="K53" s="223"/>
    </row>
    <row r="54" spans="2:11" s="1" customFormat="1" ht="15" customHeight="1">
      <c r="B54" s="222"/>
      <c r="C54" s="352" t="s">
        <v>456</v>
      </c>
      <c r="D54" s="352"/>
      <c r="E54" s="352"/>
      <c r="F54" s="352"/>
      <c r="G54" s="352"/>
      <c r="H54" s="352"/>
      <c r="I54" s="352"/>
      <c r="J54" s="352"/>
      <c r="K54" s="223"/>
    </row>
    <row r="55" spans="2:11" s="1" customFormat="1" ht="15" customHeight="1">
      <c r="B55" s="222"/>
      <c r="C55" s="352" t="s">
        <v>457</v>
      </c>
      <c r="D55" s="352"/>
      <c r="E55" s="352"/>
      <c r="F55" s="352"/>
      <c r="G55" s="352"/>
      <c r="H55" s="352"/>
      <c r="I55" s="352"/>
      <c r="J55" s="352"/>
      <c r="K55" s="223"/>
    </row>
    <row r="56" spans="2:11" s="1" customFormat="1" ht="12.75" customHeight="1">
      <c r="B56" s="222"/>
      <c r="C56" s="225"/>
      <c r="D56" s="225"/>
      <c r="E56" s="225"/>
      <c r="F56" s="225"/>
      <c r="G56" s="225"/>
      <c r="H56" s="225"/>
      <c r="I56" s="225"/>
      <c r="J56" s="225"/>
      <c r="K56" s="223"/>
    </row>
    <row r="57" spans="2:11" s="1" customFormat="1" ht="15" customHeight="1">
      <c r="B57" s="222"/>
      <c r="C57" s="352" t="s">
        <v>458</v>
      </c>
      <c r="D57" s="352"/>
      <c r="E57" s="352"/>
      <c r="F57" s="352"/>
      <c r="G57" s="352"/>
      <c r="H57" s="352"/>
      <c r="I57" s="352"/>
      <c r="J57" s="352"/>
      <c r="K57" s="223"/>
    </row>
    <row r="58" spans="2:11" s="1" customFormat="1" ht="15" customHeight="1">
      <c r="B58" s="222"/>
      <c r="C58" s="227"/>
      <c r="D58" s="352" t="s">
        <v>459</v>
      </c>
      <c r="E58" s="352"/>
      <c r="F58" s="352"/>
      <c r="G58" s="352"/>
      <c r="H58" s="352"/>
      <c r="I58" s="352"/>
      <c r="J58" s="352"/>
      <c r="K58" s="223"/>
    </row>
    <row r="59" spans="2:11" s="1" customFormat="1" ht="15" customHeight="1">
      <c r="B59" s="222"/>
      <c r="C59" s="227"/>
      <c r="D59" s="352" t="s">
        <v>460</v>
      </c>
      <c r="E59" s="352"/>
      <c r="F59" s="352"/>
      <c r="G59" s="352"/>
      <c r="H59" s="352"/>
      <c r="I59" s="352"/>
      <c r="J59" s="352"/>
      <c r="K59" s="223"/>
    </row>
    <row r="60" spans="2:11" s="1" customFormat="1" ht="15" customHeight="1">
      <c r="B60" s="222"/>
      <c r="C60" s="227"/>
      <c r="D60" s="352" t="s">
        <v>461</v>
      </c>
      <c r="E60" s="352"/>
      <c r="F60" s="352"/>
      <c r="G60" s="352"/>
      <c r="H60" s="352"/>
      <c r="I60" s="352"/>
      <c r="J60" s="352"/>
      <c r="K60" s="223"/>
    </row>
    <row r="61" spans="2:11" s="1" customFormat="1" ht="15" customHeight="1">
      <c r="B61" s="222"/>
      <c r="C61" s="227"/>
      <c r="D61" s="352" t="s">
        <v>462</v>
      </c>
      <c r="E61" s="352"/>
      <c r="F61" s="352"/>
      <c r="G61" s="352"/>
      <c r="H61" s="352"/>
      <c r="I61" s="352"/>
      <c r="J61" s="352"/>
      <c r="K61" s="223"/>
    </row>
    <row r="62" spans="2:11" s="1" customFormat="1" ht="15" customHeight="1">
      <c r="B62" s="222"/>
      <c r="C62" s="227"/>
      <c r="D62" s="354" t="s">
        <v>463</v>
      </c>
      <c r="E62" s="354"/>
      <c r="F62" s="354"/>
      <c r="G62" s="354"/>
      <c r="H62" s="354"/>
      <c r="I62" s="354"/>
      <c r="J62" s="354"/>
      <c r="K62" s="223"/>
    </row>
    <row r="63" spans="2:11" s="1" customFormat="1" ht="15" customHeight="1">
      <c r="B63" s="222"/>
      <c r="C63" s="227"/>
      <c r="D63" s="352" t="s">
        <v>464</v>
      </c>
      <c r="E63" s="352"/>
      <c r="F63" s="352"/>
      <c r="G63" s="352"/>
      <c r="H63" s="352"/>
      <c r="I63" s="352"/>
      <c r="J63" s="352"/>
      <c r="K63" s="223"/>
    </row>
    <row r="64" spans="2:11" s="1" customFormat="1" ht="12.75" customHeight="1">
      <c r="B64" s="222"/>
      <c r="C64" s="227"/>
      <c r="D64" s="227"/>
      <c r="E64" s="230"/>
      <c r="F64" s="227"/>
      <c r="G64" s="227"/>
      <c r="H64" s="227"/>
      <c r="I64" s="227"/>
      <c r="J64" s="227"/>
      <c r="K64" s="223"/>
    </row>
    <row r="65" spans="2:11" s="1" customFormat="1" ht="15" customHeight="1">
      <c r="B65" s="222"/>
      <c r="C65" s="227"/>
      <c r="D65" s="352" t="s">
        <v>465</v>
      </c>
      <c r="E65" s="352"/>
      <c r="F65" s="352"/>
      <c r="G65" s="352"/>
      <c r="H65" s="352"/>
      <c r="I65" s="352"/>
      <c r="J65" s="352"/>
      <c r="K65" s="223"/>
    </row>
    <row r="66" spans="2:11" s="1" customFormat="1" ht="15" customHeight="1">
      <c r="B66" s="222"/>
      <c r="C66" s="227"/>
      <c r="D66" s="354" t="s">
        <v>466</v>
      </c>
      <c r="E66" s="354"/>
      <c r="F66" s="354"/>
      <c r="G66" s="354"/>
      <c r="H66" s="354"/>
      <c r="I66" s="354"/>
      <c r="J66" s="354"/>
      <c r="K66" s="223"/>
    </row>
    <row r="67" spans="2:11" s="1" customFormat="1" ht="15" customHeight="1">
      <c r="B67" s="222"/>
      <c r="C67" s="227"/>
      <c r="D67" s="352" t="s">
        <v>467</v>
      </c>
      <c r="E67" s="352"/>
      <c r="F67" s="352"/>
      <c r="G67" s="352"/>
      <c r="H67" s="352"/>
      <c r="I67" s="352"/>
      <c r="J67" s="352"/>
      <c r="K67" s="223"/>
    </row>
    <row r="68" spans="2:11" s="1" customFormat="1" ht="15" customHeight="1">
      <c r="B68" s="222"/>
      <c r="C68" s="227"/>
      <c r="D68" s="352" t="s">
        <v>468</v>
      </c>
      <c r="E68" s="352"/>
      <c r="F68" s="352"/>
      <c r="G68" s="352"/>
      <c r="H68" s="352"/>
      <c r="I68" s="352"/>
      <c r="J68" s="352"/>
      <c r="K68" s="223"/>
    </row>
    <row r="69" spans="2:11" s="1" customFormat="1" ht="15" customHeight="1">
      <c r="B69" s="222"/>
      <c r="C69" s="227"/>
      <c r="D69" s="352" t="s">
        <v>469</v>
      </c>
      <c r="E69" s="352"/>
      <c r="F69" s="352"/>
      <c r="G69" s="352"/>
      <c r="H69" s="352"/>
      <c r="I69" s="352"/>
      <c r="J69" s="352"/>
      <c r="K69" s="223"/>
    </row>
    <row r="70" spans="2:11" s="1" customFormat="1" ht="15" customHeight="1">
      <c r="B70" s="222"/>
      <c r="C70" s="227"/>
      <c r="D70" s="352" t="s">
        <v>470</v>
      </c>
      <c r="E70" s="352"/>
      <c r="F70" s="352"/>
      <c r="G70" s="352"/>
      <c r="H70" s="352"/>
      <c r="I70" s="352"/>
      <c r="J70" s="352"/>
      <c r="K70" s="223"/>
    </row>
    <row r="71" spans="2:11" s="1" customFormat="1" ht="12.75" customHeight="1">
      <c r="B71" s="231"/>
      <c r="C71" s="232"/>
      <c r="D71" s="232"/>
      <c r="E71" s="232"/>
      <c r="F71" s="232"/>
      <c r="G71" s="232"/>
      <c r="H71" s="232"/>
      <c r="I71" s="232"/>
      <c r="J71" s="232"/>
      <c r="K71" s="233"/>
    </row>
    <row r="72" spans="2:11" s="1" customFormat="1" ht="18.75" customHeight="1">
      <c r="B72" s="234"/>
      <c r="C72" s="234"/>
      <c r="D72" s="234"/>
      <c r="E72" s="234"/>
      <c r="F72" s="234"/>
      <c r="G72" s="234"/>
      <c r="H72" s="234"/>
      <c r="I72" s="234"/>
      <c r="J72" s="234"/>
      <c r="K72" s="235"/>
    </row>
    <row r="73" spans="2:11" s="1" customFormat="1" ht="18.75" customHeight="1">
      <c r="B73" s="235"/>
      <c r="C73" s="235"/>
      <c r="D73" s="235"/>
      <c r="E73" s="235"/>
      <c r="F73" s="235"/>
      <c r="G73" s="235"/>
      <c r="H73" s="235"/>
      <c r="I73" s="235"/>
      <c r="J73" s="235"/>
      <c r="K73" s="235"/>
    </row>
    <row r="74" spans="2:11" s="1" customFormat="1" ht="7.5" customHeight="1">
      <c r="B74" s="236"/>
      <c r="C74" s="237"/>
      <c r="D74" s="237"/>
      <c r="E74" s="237"/>
      <c r="F74" s="237"/>
      <c r="G74" s="237"/>
      <c r="H74" s="237"/>
      <c r="I74" s="237"/>
      <c r="J74" s="237"/>
      <c r="K74" s="238"/>
    </row>
    <row r="75" spans="2:11" s="1" customFormat="1" ht="45" customHeight="1">
      <c r="B75" s="239"/>
      <c r="C75" s="347" t="s">
        <v>471</v>
      </c>
      <c r="D75" s="347"/>
      <c r="E75" s="347"/>
      <c r="F75" s="347"/>
      <c r="G75" s="347"/>
      <c r="H75" s="347"/>
      <c r="I75" s="347"/>
      <c r="J75" s="347"/>
      <c r="K75" s="240"/>
    </row>
    <row r="76" spans="2:11" s="1" customFormat="1" ht="17.25" customHeight="1">
      <c r="B76" s="239"/>
      <c r="C76" s="241" t="s">
        <v>472</v>
      </c>
      <c r="D76" s="241"/>
      <c r="E76" s="241"/>
      <c r="F76" s="241" t="s">
        <v>473</v>
      </c>
      <c r="G76" s="242"/>
      <c r="H76" s="241" t="s">
        <v>53</v>
      </c>
      <c r="I76" s="241" t="s">
        <v>56</v>
      </c>
      <c r="J76" s="241" t="s">
        <v>474</v>
      </c>
      <c r="K76" s="240"/>
    </row>
    <row r="77" spans="2:11" s="1" customFormat="1" ht="17.25" customHeight="1">
      <c r="B77" s="239"/>
      <c r="C77" s="243" t="s">
        <v>475</v>
      </c>
      <c r="D77" s="243"/>
      <c r="E77" s="243"/>
      <c r="F77" s="244" t="s">
        <v>476</v>
      </c>
      <c r="G77" s="245"/>
      <c r="H77" s="243"/>
      <c r="I77" s="243"/>
      <c r="J77" s="243" t="s">
        <v>477</v>
      </c>
      <c r="K77" s="240"/>
    </row>
    <row r="78" spans="2:11" s="1" customFormat="1" ht="5.25" customHeight="1">
      <c r="B78" s="239"/>
      <c r="C78" s="246"/>
      <c r="D78" s="246"/>
      <c r="E78" s="246"/>
      <c r="F78" s="246"/>
      <c r="G78" s="247"/>
      <c r="H78" s="246"/>
      <c r="I78" s="246"/>
      <c r="J78" s="246"/>
      <c r="K78" s="240"/>
    </row>
    <row r="79" spans="2:11" s="1" customFormat="1" ht="15" customHeight="1">
      <c r="B79" s="239"/>
      <c r="C79" s="228" t="s">
        <v>52</v>
      </c>
      <c r="D79" s="248"/>
      <c r="E79" s="248"/>
      <c r="F79" s="249" t="s">
        <v>478</v>
      </c>
      <c r="G79" s="250"/>
      <c r="H79" s="228" t="s">
        <v>479</v>
      </c>
      <c r="I79" s="228" t="s">
        <v>480</v>
      </c>
      <c r="J79" s="228">
        <v>20</v>
      </c>
      <c r="K79" s="240"/>
    </row>
    <row r="80" spans="2:11" s="1" customFormat="1" ht="15" customHeight="1">
      <c r="B80" s="239"/>
      <c r="C80" s="228" t="s">
        <v>481</v>
      </c>
      <c r="D80" s="228"/>
      <c r="E80" s="228"/>
      <c r="F80" s="249" t="s">
        <v>478</v>
      </c>
      <c r="G80" s="250"/>
      <c r="H80" s="228" t="s">
        <v>482</v>
      </c>
      <c r="I80" s="228" t="s">
        <v>480</v>
      </c>
      <c r="J80" s="228">
        <v>120</v>
      </c>
      <c r="K80" s="240"/>
    </row>
    <row r="81" spans="2:11" s="1" customFormat="1" ht="15" customHeight="1">
      <c r="B81" s="251"/>
      <c r="C81" s="228" t="s">
        <v>483</v>
      </c>
      <c r="D81" s="228"/>
      <c r="E81" s="228"/>
      <c r="F81" s="249" t="s">
        <v>484</v>
      </c>
      <c r="G81" s="250"/>
      <c r="H81" s="228" t="s">
        <v>485</v>
      </c>
      <c r="I81" s="228" t="s">
        <v>480</v>
      </c>
      <c r="J81" s="228">
        <v>50</v>
      </c>
      <c r="K81" s="240"/>
    </row>
    <row r="82" spans="2:11" s="1" customFormat="1" ht="15" customHeight="1">
      <c r="B82" s="251"/>
      <c r="C82" s="228" t="s">
        <v>486</v>
      </c>
      <c r="D82" s="228"/>
      <c r="E82" s="228"/>
      <c r="F82" s="249" t="s">
        <v>478</v>
      </c>
      <c r="G82" s="250"/>
      <c r="H82" s="228" t="s">
        <v>487</v>
      </c>
      <c r="I82" s="228" t="s">
        <v>488</v>
      </c>
      <c r="J82" s="228"/>
      <c r="K82" s="240"/>
    </row>
    <row r="83" spans="2:11" s="1" customFormat="1" ht="15" customHeight="1">
      <c r="B83" s="251"/>
      <c r="C83" s="252" t="s">
        <v>489</v>
      </c>
      <c r="D83" s="252"/>
      <c r="E83" s="252"/>
      <c r="F83" s="253" t="s">
        <v>484</v>
      </c>
      <c r="G83" s="252"/>
      <c r="H83" s="252" t="s">
        <v>490</v>
      </c>
      <c r="I83" s="252" t="s">
        <v>480</v>
      </c>
      <c r="J83" s="252">
        <v>15</v>
      </c>
      <c r="K83" s="240"/>
    </row>
    <row r="84" spans="2:11" s="1" customFormat="1" ht="15" customHeight="1">
      <c r="B84" s="251"/>
      <c r="C84" s="252" t="s">
        <v>491</v>
      </c>
      <c r="D84" s="252"/>
      <c r="E84" s="252"/>
      <c r="F84" s="253" t="s">
        <v>484</v>
      </c>
      <c r="G84" s="252"/>
      <c r="H84" s="252" t="s">
        <v>492</v>
      </c>
      <c r="I84" s="252" t="s">
        <v>480</v>
      </c>
      <c r="J84" s="252">
        <v>15</v>
      </c>
      <c r="K84" s="240"/>
    </row>
    <row r="85" spans="2:11" s="1" customFormat="1" ht="15" customHeight="1">
      <c r="B85" s="251"/>
      <c r="C85" s="252" t="s">
        <v>493</v>
      </c>
      <c r="D85" s="252"/>
      <c r="E85" s="252"/>
      <c r="F85" s="253" t="s">
        <v>484</v>
      </c>
      <c r="G85" s="252"/>
      <c r="H85" s="252" t="s">
        <v>494</v>
      </c>
      <c r="I85" s="252" t="s">
        <v>480</v>
      </c>
      <c r="J85" s="252">
        <v>20</v>
      </c>
      <c r="K85" s="240"/>
    </row>
    <row r="86" spans="2:11" s="1" customFormat="1" ht="15" customHeight="1">
      <c r="B86" s="251"/>
      <c r="C86" s="252" t="s">
        <v>495</v>
      </c>
      <c r="D86" s="252"/>
      <c r="E86" s="252"/>
      <c r="F86" s="253" t="s">
        <v>484</v>
      </c>
      <c r="G86" s="252"/>
      <c r="H86" s="252" t="s">
        <v>496</v>
      </c>
      <c r="I86" s="252" t="s">
        <v>480</v>
      </c>
      <c r="J86" s="252">
        <v>20</v>
      </c>
      <c r="K86" s="240"/>
    </row>
    <row r="87" spans="2:11" s="1" customFormat="1" ht="15" customHeight="1">
      <c r="B87" s="251"/>
      <c r="C87" s="228" t="s">
        <v>497</v>
      </c>
      <c r="D87" s="228"/>
      <c r="E87" s="228"/>
      <c r="F87" s="249" t="s">
        <v>484</v>
      </c>
      <c r="G87" s="250"/>
      <c r="H87" s="228" t="s">
        <v>498</v>
      </c>
      <c r="I87" s="228" t="s">
        <v>480</v>
      </c>
      <c r="J87" s="228">
        <v>50</v>
      </c>
      <c r="K87" s="240"/>
    </row>
    <row r="88" spans="2:11" s="1" customFormat="1" ht="15" customHeight="1">
      <c r="B88" s="251"/>
      <c r="C88" s="228" t="s">
        <v>499</v>
      </c>
      <c r="D88" s="228"/>
      <c r="E88" s="228"/>
      <c r="F88" s="249" t="s">
        <v>484</v>
      </c>
      <c r="G88" s="250"/>
      <c r="H88" s="228" t="s">
        <v>500</v>
      </c>
      <c r="I88" s="228" t="s">
        <v>480</v>
      </c>
      <c r="J88" s="228">
        <v>20</v>
      </c>
      <c r="K88" s="240"/>
    </row>
    <row r="89" spans="2:11" s="1" customFormat="1" ht="15" customHeight="1">
      <c r="B89" s="251"/>
      <c r="C89" s="228" t="s">
        <v>501</v>
      </c>
      <c r="D89" s="228"/>
      <c r="E89" s="228"/>
      <c r="F89" s="249" t="s">
        <v>484</v>
      </c>
      <c r="G89" s="250"/>
      <c r="H89" s="228" t="s">
        <v>502</v>
      </c>
      <c r="I89" s="228" t="s">
        <v>480</v>
      </c>
      <c r="J89" s="228">
        <v>20</v>
      </c>
      <c r="K89" s="240"/>
    </row>
    <row r="90" spans="2:11" s="1" customFormat="1" ht="15" customHeight="1">
      <c r="B90" s="251"/>
      <c r="C90" s="228" t="s">
        <v>503</v>
      </c>
      <c r="D90" s="228"/>
      <c r="E90" s="228"/>
      <c r="F90" s="249" t="s">
        <v>484</v>
      </c>
      <c r="G90" s="250"/>
      <c r="H90" s="228" t="s">
        <v>504</v>
      </c>
      <c r="I90" s="228" t="s">
        <v>480</v>
      </c>
      <c r="J90" s="228">
        <v>50</v>
      </c>
      <c r="K90" s="240"/>
    </row>
    <row r="91" spans="2:11" s="1" customFormat="1" ht="15" customHeight="1">
      <c r="B91" s="251"/>
      <c r="C91" s="228" t="s">
        <v>505</v>
      </c>
      <c r="D91" s="228"/>
      <c r="E91" s="228"/>
      <c r="F91" s="249" t="s">
        <v>484</v>
      </c>
      <c r="G91" s="250"/>
      <c r="H91" s="228" t="s">
        <v>505</v>
      </c>
      <c r="I91" s="228" t="s">
        <v>480</v>
      </c>
      <c r="J91" s="228">
        <v>50</v>
      </c>
      <c r="K91" s="240"/>
    </row>
    <row r="92" spans="2:11" s="1" customFormat="1" ht="15" customHeight="1">
      <c r="B92" s="251"/>
      <c r="C92" s="228" t="s">
        <v>506</v>
      </c>
      <c r="D92" s="228"/>
      <c r="E92" s="228"/>
      <c r="F92" s="249" t="s">
        <v>484</v>
      </c>
      <c r="G92" s="250"/>
      <c r="H92" s="228" t="s">
        <v>507</v>
      </c>
      <c r="I92" s="228" t="s">
        <v>480</v>
      </c>
      <c r="J92" s="228">
        <v>255</v>
      </c>
      <c r="K92" s="240"/>
    </row>
    <row r="93" spans="2:11" s="1" customFormat="1" ht="15" customHeight="1">
      <c r="B93" s="251"/>
      <c r="C93" s="228" t="s">
        <v>508</v>
      </c>
      <c r="D93" s="228"/>
      <c r="E93" s="228"/>
      <c r="F93" s="249" t="s">
        <v>478</v>
      </c>
      <c r="G93" s="250"/>
      <c r="H93" s="228" t="s">
        <v>509</v>
      </c>
      <c r="I93" s="228" t="s">
        <v>510</v>
      </c>
      <c r="J93" s="228"/>
      <c r="K93" s="240"/>
    </row>
    <row r="94" spans="2:11" s="1" customFormat="1" ht="15" customHeight="1">
      <c r="B94" s="251"/>
      <c r="C94" s="228" t="s">
        <v>511</v>
      </c>
      <c r="D94" s="228"/>
      <c r="E94" s="228"/>
      <c r="F94" s="249" t="s">
        <v>478</v>
      </c>
      <c r="G94" s="250"/>
      <c r="H94" s="228" t="s">
        <v>512</v>
      </c>
      <c r="I94" s="228" t="s">
        <v>513</v>
      </c>
      <c r="J94" s="228"/>
      <c r="K94" s="240"/>
    </row>
    <row r="95" spans="2:11" s="1" customFormat="1" ht="15" customHeight="1">
      <c r="B95" s="251"/>
      <c r="C95" s="228" t="s">
        <v>514</v>
      </c>
      <c r="D95" s="228"/>
      <c r="E95" s="228"/>
      <c r="F95" s="249" t="s">
        <v>478</v>
      </c>
      <c r="G95" s="250"/>
      <c r="H95" s="228" t="s">
        <v>514</v>
      </c>
      <c r="I95" s="228" t="s">
        <v>513</v>
      </c>
      <c r="J95" s="228"/>
      <c r="K95" s="240"/>
    </row>
    <row r="96" spans="2:11" s="1" customFormat="1" ht="15" customHeight="1">
      <c r="B96" s="251"/>
      <c r="C96" s="228" t="s">
        <v>37</v>
      </c>
      <c r="D96" s="228"/>
      <c r="E96" s="228"/>
      <c r="F96" s="249" t="s">
        <v>478</v>
      </c>
      <c r="G96" s="250"/>
      <c r="H96" s="228" t="s">
        <v>515</v>
      </c>
      <c r="I96" s="228" t="s">
        <v>513</v>
      </c>
      <c r="J96" s="228"/>
      <c r="K96" s="240"/>
    </row>
    <row r="97" spans="2:11" s="1" customFormat="1" ht="15" customHeight="1">
      <c r="B97" s="251"/>
      <c r="C97" s="228" t="s">
        <v>47</v>
      </c>
      <c r="D97" s="228"/>
      <c r="E97" s="228"/>
      <c r="F97" s="249" t="s">
        <v>478</v>
      </c>
      <c r="G97" s="250"/>
      <c r="H97" s="228" t="s">
        <v>516</v>
      </c>
      <c r="I97" s="228" t="s">
        <v>513</v>
      </c>
      <c r="J97" s="228"/>
      <c r="K97" s="240"/>
    </row>
    <row r="98" spans="2:11" s="1" customFormat="1" ht="15" customHeight="1">
      <c r="B98" s="254"/>
      <c r="C98" s="255"/>
      <c r="D98" s="255"/>
      <c r="E98" s="255"/>
      <c r="F98" s="255"/>
      <c r="G98" s="255"/>
      <c r="H98" s="255"/>
      <c r="I98" s="255"/>
      <c r="J98" s="255"/>
      <c r="K98" s="256"/>
    </row>
    <row r="99" spans="2:11" s="1" customFormat="1" ht="18.75" customHeight="1">
      <c r="B99" s="257"/>
      <c r="C99" s="258"/>
      <c r="D99" s="258"/>
      <c r="E99" s="258"/>
      <c r="F99" s="258"/>
      <c r="G99" s="258"/>
      <c r="H99" s="258"/>
      <c r="I99" s="258"/>
      <c r="J99" s="258"/>
      <c r="K99" s="257"/>
    </row>
    <row r="100" spans="2:11" s="1" customFormat="1" ht="18.75" customHeight="1">
      <c r="B100" s="235"/>
      <c r="C100" s="235"/>
      <c r="D100" s="235"/>
      <c r="E100" s="235"/>
      <c r="F100" s="235"/>
      <c r="G100" s="235"/>
      <c r="H100" s="235"/>
      <c r="I100" s="235"/>
      <c r="J100" s="235"/>
      <c r="K100" s="235"/>
    </row>
    <row r="101" spans="2:11" s="1" customFormat="1" ht="7.5" customHeight="1">
      <c r="B101" s="236"/>
      <c r="C101" s="237"/>
      <c r="D101" s="237"/>
      <c r="E101" s="237"/>
      <c r="F101" s="237"/>
      <c r="G101" s="237"/>
      <c r="H101" s="237"/>
      <c r="I101" s="237"/>
      <c r="J101" s="237"/>
      <c r="K101" s="238"/>
    </row>
    <row r="102" spans="2:11" s="1" customFormat="1" ht="45" customHeight="1">
      <c r="B102" s="239"/>
      <c r="C102" s="347" t="s">
        <v>517</v>
      </c>
      <c r="D102" s="347"/>
      <c r="E102" s="347"/>
      <c r="F102" s="347"/>
      <c r="G102" s="347"/>
      <c r="H102" s="347"/>
      <c r="I102" s="347"/>
      <c r="J102" s="347"/>
      <c r="K102" s="240"/>
    </row>
    <row r="103" spans="2:11" s="1" customFormat="1" ht="17.25" customHeight="1">
      <c r="B103" s="239"/>
      <c r="C103" s="241" t="s">
        <v>472</v>
      </c>
      <c r="D103" s="241"/>
      <c r="E103" s="241"/>
      <c r="F103" s="241" t="s">
        <v>473</v>
      </c>
      <c r="G103" s="242"/>
      <c r="H103" s="241" t="s">
        <v>53</v>
      </c>
      <c r="I103" s="241" t="s">
        <v>56</v>
      </c>
      <c r="J103" s="241" t="s">
        <v>474</v>
      </c>
      <c r="K103" s="240"/>
    </row>
    <row r="104" spans="2:11" s="1" customFormat="1" ht="17.25" customHeight="1">
      <c r="B104" s="239"/>
      <c r="C104" s="243" t="s">
        <v>475</v>
      </c>
      <c r="D104" s="243"/>
      <c r="E104" s="243"/>
      <c r="F104" s="244" t="s">
        <v>476</v>
      </c>
      <c r="G104" s="245"/>
      <c r="H104" s="243"/>
      <c r="I104" s="243"/>
      <c r="J104" s="243" t="s">
        <v>477</v>
      </c>
      <c r="K104" s="240"/>
    </row>
    <row r="105" spans="2:11" s="1" customFormat="1" ht="5.25" customHeight="1">
      <c r="B105" s="239"/>
      <c r="C105" s="241"/>
      <c r="D105" s="241"/>
      <c r="E105" s="241"/>
      <c r="F105" s="241"/>
      <c r="G105" s="259"/>
      <c r="H105" s="241"/>
      <c r="I105" s="241"/>
      <c r="J105" s="241"/>
      <c r="K105" s="240"/>
    </row>
    <row r="106" spans="2:11" s="1" customFormat="1" ht="15" customHeight="1">
      <c r="B106" s="239"/>
      <c r="C106" s="228" t="s">
        <v>52</v>
      </c>
      <c r="D106" s="248"/>
      <c r="E106" s="248"/>
      <c r="F106" s="249" t="s">
        <v>478</v>
      </c>
      <c r="G106" s="228"/>
      <c r="H106" s="228" t="s">
        <v>518</v>
      </c>
      <c r="I106" s="228" t="s">
        <v>480</v>
      </c>
      <c r="J106" s="228">
        <v>20</v>
      </c>
      <c r="K106" s="240"/>
    </row>
    <row r="107" spans="2:11" s="1" customFormat="1" ht="15" customHeight="1">
      <c r="B107" s="239"/>
      <c r="C107" s="228" t="s">
        <v>481</v>
      </c>
      <c r="D107" s="228"/>
      <c r="E107" s="228"/>
      <c r="F107" s="249" t="s">
        <v>478</v>
      </c>
      <c r="G107" s="228"/>
      <c r="H107" s="228" t="s">
        <v>518</v>
      </c>
      <c r="I107" s="228" t="s">
        <v>480</v>
      </c>
      <c r="J107" s="228">
        <v>120</v>
      </c>
      <c r="K107" s="240"/>
    </row>
    <row r="108" spans="2:11" s="1" customFormat="1" ht="15" customHeight="1">
      <c r="B108" s="251"/>
      <c r="C108" s="228" t="s">
        <v>483</v>
      </c>
      <c r="D108" s="228"/>
      <c r="E108" s="228"/>
      <c r="F108" s="249" t="s">
        <v>484</v>
      </c>
      <c r="G108" s="228"/>
      <c r="H108" s="228" t="s">
        <v>518</v>
      </c>
      <c r="I108" s="228" t="s">
        <v>480</v>
      </c>
      <c r="J108" s="228">
        <v>50</v>
      </c>
      <c r="K108" s="240"/>
    </row>
    <row r="109" spans="2:11" s="1" customFormat="1" ht="15" customHeight="1">
      <c r="B109" s="251"/>
      <c r="C109" s="228" t="s">
        <v>486</v>
      </c>
      <c r="D109" s="228"/>
      <c r="E109" s="228"/>
      <c r="F109" s="249" t="s">
        <v>478</v>
      </c>
      <c r="G109" s="228"/>
      <c r="H109" s="228" t="s">
        <v>518</v>
      </c>
      <c r="I109" s="228" t="s">
        <v>488</v>
      </c>
      <c r="J109" s="228"/>
      <c r="K109" s="240"/>
    </row>
    <row r="110" spans="2:11" s="1" customFormat="1" ht="15" customHeight="1">
      <c r="B110" s="251"/>
      <c r="C110" s="228" t="s">
        <v>497</v>
      </c>
      <c r="D110" s="228"/>
      <c r="E110" s="228"/>
      <c r="F110" s="249" t="s">
        <v>484</v>
      </c>
      <c r="G110" s="228"/>
      <c r="H110" s="228" t="s">
        <v>518</v>
      </c>
      <c r="I110" s="228" t="s">
        <v>480</v>
      </c>
      <c r="J110" s="228">
        <v>50</v>
      </c>
      <c r="K110" s="240"/>
    </row>
    <row r="111" spans="2:11" s="1" customFormat="1" ht="15" customHeight="1">
      <c r="B111" s="251"/>
      <c r="C111" s="228" t="s">
        <v>505</v>
      </c>
      <c r="D111" s="228"/>
      <c r="E111" s="228"/>
      <c r="F111" s="249" t="s">
        <v>484</v>
      </c>
      <c r="G111" s="228"/>
      <c r="H111" s="228" t="s">
        <v>518</v>
      </c>
      <c r="I111" s="228" t="s">
        <v>480</v>
      </c>
      <c r="J111" s="228">
        <v>50</v>
      </c>
      <c r="K111" s="240"/>
    </row>
    <row r="112" spans="2:11" s="1" customFormat="1" ht="15" customHeight="1">
      <c r="B112" s="251"/>
      <c r="C112" s="228" t="s">
        <v>503</v>
      </c>
      <c r="D112" s="228"/>
      <c r="E112" s="228"/>
      <c r="F112" s="249" t="s">
        <v>484</v>
      </c>
      <c r="G112" s="228"/>
      <c r="H112" s="228" t="s">
        <v>518</v>
      </c>
      <c r="I112" s="228" t="s">
        <v>480</v>
      </c>
      <c r="J112" s="228">
        <v>50</v>
      </c>
      <c r="K112" s="240"/>
    </row>
    <row r="113" spans="2:11" s="1" customFormat="1" ht="15" customHeight="1">
      <c r="B113" s="251"/>
      <c r="C113" s="228" t="s">
        <v>52</v>
      </c>
      <c r="D113" s="228"/>
      <c r="E113" s="228"/>
      <c r="F113" s="249" t="s">
        <v>478</v>
      </c>
      <c r="G113" s="228"/>
      <c r="H113" s="228" t="s">
        <v>519</v>
      </c>
      <c r="I113" s="228" t="s">
        <v>480</v>
      </c>
      <c r="J113" s="228">
        <v>20</v>
      </c>
      <c r="K113" s="240"/>
    </row>
    <row r="114" spans="2:11" s="1" customFormat="1" ht="15" customHeight="1">
      <c r="B114" s="251"/>
      <c r="C114" s="228" t="s">
        <v>520</v>
      </c>
      <c r="D114" s="228"/>
      <c r="E114" s="228"/>
      <c r="F114" s="249" t="s">
        <v>478</v>
      </c>
      <c r="G114" s="228"/>
      <c r="H114" s="228" t="s">
        <v>521</v>
      </c>
      <c r="I114" s="228" t="s">
        <v>480</v>
      </c>
      <c r="J114" s="228">
        <v>120</v>
      </c>
      <c r="K114" s="240"/>
    </row>
    <row r="115" spans="2:11" s="1" customFormat="1" ht="15" customHeight="1">
      <c r="B115" s="251"/>
      <c r="C115" s="228" t="s">
        <v>37</v>
      </c>
      <c r="D115" s="228"/>
      <c r="E115" s="228"/>
      <c r="F115" s="249" t="s">
        <v>478</v>
      </c>
      <c r="G115" s="228"/>
      <c r="H115" s="228" t="s">
        <v>522</v>
      </c>
      <c r="I115" s="228" t="s">
        <v>513</v>
      </c>
      <c r="J115" s="228"/>
      <c r="K115" s="240"/>
    </row>
    <row r="116" spans="2:11" s="1" customFormat="1" ht="15" customHeight="1">
      <c r="B116" s="251"/>
      <c r="C116" s="228" t="s">
        <v>47</v>
      </c>
      <c r="D116" s="228"/>
      <c r="E116" s="228"/>
      <c r="F116" s="249" t="s">
        <v>478</v>
      </c>
      <c r="G116" s="228"/>
      <c r="H116" s="228" t="s">
        <v>523</v>
      </c>
      <c r="I116" s="228" t="s">
        <v>513</v>
      </c>
      <c r="J116" s="228"/>
      <c r="K116" s="240"/>
    </row>
    <row r="117" spans="2:11" s="1" customFormat="1" ht="15" customHeight="1">
      <c r="B117" s="251"/>
      <c r="C117" s="228" t="s">
        <v>56</v>
      </c>
      <c r="D117" s="228"/>
      <c r="E117" s="228"/>
      <c r="F117" s="249" t="s">
        <v>478</v>
      </c>
      <c r="G117" s="228"/>
      <c r="H117" s="228" t="s">
        <v>524</v>
      </c>
      <c r="I117" s="228" t="s">
        <v>525</v>
      </c>
      <c r="J117" s="228"/>
      <c r="K117" s="240"/>
    </row>
    <row r="118" spans="2:11" s="1" customFormat="1" ht="15" customHeight="1">
      <c r="B118" s="254"/>
      <c r="C118" s="260"/>
      <c r="D118" s="260"/>
      <c r="E118" s="260"/>
      <c r="F118" s="260"/>
      <c r="G118" s="260"/>
      <c r="H118" s="260"/>
      <c r="I118" s="260"/>
      <c r="J118" s="260"/>
      <c r="K118" s="256"/>
    </row>
    <row r="119" spans="2:11" s="1" customFormat="1" ht="18.75" customHeight="1">
      <c r="B119" s="261"/>
      <c r="C119" s="262"/>
      <c r="D119" s="262"/>
      <c r="E119" s="262"/>
      <c r="F119" s="263"/>
      <c r="G119" s="262"/>
      <c r="H119" s="262"/>
      <c r="I119" s="262"/>
      <c r="J119" s="262"/>
      <c r="K119" s="261"/>
    </row>
    <row r="120" spans="2:11" s="1" customFormat="1" ht="18.75" customHeight="1">
      <c r="B120" s="235"/>
      <c r="C120" s="235"/>
      <c r="D120" s="235"/>
      <c r="E120" s="235"/>
      <c r="F120" s="235"/>
      <c r="G120" s="235"/>
      <c r="H120" s="235"/>
      <c r="I120" s="235"/>
      <c r="J120" s="235"/>
      <c r="K120" s="235"/>
    </row>
    <row r="121" spans="2:11" s="1" customFormat="1" ht="7.5" customHeight="1">
      <c r="B121" s="264"/>
      <c r="C121" s="265"/>
      <c r="D121" s="265"/>
      <c r="E121" s="265"/>
      <c r="F121" s="265"/>
      <c r="G121" s="265"/>
      <c r="H121" s="265"/>
      <c r="I121" s="265"/>
      <c r="J121" s="265"/>
      <c r="K121" s="266"/>
    </row>
    <row r="122" spans="2:11" s="1" customFormat="1" ht="45" customHeight="1">
      <c r="B122" s="267"/>
      <c r="C122" s="348" t="s">
        <v>526</v>
      </c>
      <c r="D122" s="348"/>
      <c r="E122" s="348"/>
      <c r="F122" s="348"/>
      <c r="G122" s="348"/>
      <c r="H122" s="348"/>
      <c r="I122" s="348"/>
      <c r="J122" s="348"/>
      <c r="K122" s="268"/>
    </row>
    <row r="123" spans="2:11" s="1" customFormat="1" ht="17.25" customHeight="1">
      <c r="B123" s="269"/>
      <c r="C123" s="241" t="s">
        <v>472</v>
      </c>
      <c r="D123" s="241"/>
      <c r="E123" s="241"/>
      <c r="F123" s="241" t="s">
        <v>473</v>
      </c>
      <c r="G123" s="242"/>
      <c r="H123" s="241" t="s">
        <v>53</v>
      </c>
      <c r="I123" s="241" t="s">
        <v>56</v>
      </c>
      <c r="J123" s="241" t="s">
        <v>474</v>
      </c>
      <c r="K123" s="270"/>
    </row>
    <row r="124" spans="2:11" s="1" customFormat="1" ht="17.25" customHeight="1">
      <c r="B124" s="269"/>
      <c r="C124" s="243" t="s">
        <v>475</v>
      </c>
      <c r="D124" s="243"/>
      <c r="E124" s="243"/>
      <c r="F124" s="244" t="s">
        <v>476</v>
      </c>
      <c r="G124" s="245"/>
      <c r="H124" s="243"/>
      <c r="I124" s="243"/>
      <c r="J124" s="243" t="s">
        <v>477</v>
      </c>
      <c r="K124" s="270"/>
    </row>
    <row r="125" spans="2:11" s="1" customFormat="1" ht="5.25" customHeight="1">
      <c r="B125" s="271"/>
      <c r="C125" s="246"/>
      <c r="D125" s="246"/>
      <c r="E125" s="246"/>
      <c r="F125" s="246"/>
      <c r="G125" s="272"/>
      <c r="H125" s="246"/>
      <c r="I125" s="246"/>
      <c r="J125" s="246"/>
      <c r="K125" s="273"/>
    </row>
    <row r="126" spans="2:11" s="1" customFormat="1" ht="15" customHeight="1">
      <c r="B126" s="271"/>
      <c r="C126" s="228" t="s">
        <v>481</v>
      </c>
      <c r="D126" s="248"/>
      <c r="E126" s="248"/>
      <c r="F126" s="249" t="s">
        <v>478</v>
      </c>
      <c r="G126" s="228"/>
      <c r="H126" s="228" t="s">
        <v>518</v>
      </c>
      <c r="I126" s="228" t="s">
        <v>480</v>
      </c>
      <c r="J126" s="228">
        <v>120</v>
      </c>
      <c r="K126" s="274"/>
    </row>
    <row r="127" spans="2:11" s="1" customFormat="1" ht="15" customHeight="1">
      <c r="B127" s="271"/>
      <c r="C127" s="228" t="s">
        <v>527</v>
      </c>
      <c r="D127" s="228"/>
      <c r="E127" s="228"/>
      <c r="F127" s="249" t="s">
        <v>478</v>
      </c>
      <c r="G127" s="228"/>
      <c r="H127" s="228" t="s">
        <v>528</v>
      </c>
      <c r="I127" s="228" t="s">
        <v>480</v>
      </c>
      <c r="J127" s="228" t="s">
        <v>529</v>
      </c>
      <c r="K127" s="274"/>
    </row>
    <row r="128" spans="2:11" s="1" customFormat="1" ht="15" customHeight="1">
      <c r="B128" s="271"/>
      <c r="C128" s="228" t="s">
        <v>426</v>
      </c>
      <c r="D128" s="228"/>
      <c r="E128" s="228"/>
      <c r="F128" s="249" t="s">
        <v>478</v>
      </c>
      <c r="G128" s="228"/>
      <c r="H128" s="228" t="s">
        <v>530</v>
      </c>
      <c r="I128" s="228" t="s">
        <v>480</v>
      </c>
      <c r="J128" s="228" t="s">
        <v>529</v>
      </c>
      <c r="K128" s="274"/>
    </row>
    <row r="129" spans="2:11" s="1" customFormat="1" ht="15" customHeight="1">
      <c r="B129" s="271"/>
      <c r="C129" s="228" t="s">
        <v>489</v>
      </c>
      <c r="D129" s="228"/>
      <c r="E129" s="228"/>
      <c r="F129" s="249" t="s">
        <v>484</v>
      </c>
      <c r="G129" s="228"/>
      <c r="H129" s="228" t="s">
        <v>490</v>
      </c>
      <c r="I129" s="228" t="s">
        <v>480</v>
      </c>
      <c r="J129" s="228">
        <v>15</v>
      </c>
      <c r="K129" s="274"/>
    </row>
    <row r="130" spans="2:11" s="1" customFormat="1" ht="15" customHeight="1">
      <c r="B130" s="271"/>
      <c r="C130" s="252" t="s">
        <v>491</v>
      </c>
      <c r="D130" s="252"/>
      <c r="E130" s="252"/>
      <c r="F130" s="253" t="s">
        <v>484</v>
      </c>
      <c r="G130" s="252"/>
      <c r="H130" s="252" t="s">
        <v>492</v>
      </c>
      <c r="I130" s="252" t="s">
        <v>480</v>
      </c>
      <c r="J130" s="252">
        <v>15</v>
      </c>
      <c r="K130" s="274"/>
    </row>
    <row r="131" spans="2:11" s="1" customFormat="1" ht="15" customHeight="1">
      <c r="B131" s="271"/>
      <c r="C131" s="252" t="s">
        <v>493</v>
      </c>
      <c r="D131" s="252"/>
      <c r="E131" s="252"/>
      <c r="F131" s="253" t="s">
        <v>484</v>
      </c>
      <c r="G131" s="252"/>
      <c r="H131" s="252" t="s">
        <v>494</v>
      </c>
      <c r="I131" s="252" t="s">
        <v>480</v>
      </c>
      <c r="J131" s="252">
        <v>20</v>
      </c>
      <c r="K131" s="274"/>
    </row>
    <row r="132" spans="2:11" s="1" customFormat="1" ht="15" customHeight="1">
      <c r="B132" s="271"/>
      <c r="C132" s="252" t="s">
        <v>495</v>
      </c>
      <c r="D132" s="252"/>
      <c r="E132" s="252"/>
      <c r="F132" s="253" t="s">
        <v>484</v>
      </c>
      <c r="G132" s="252"/>
      <c r="H132" s="252" t="s">
        <v>496</v>
      </c>
      <c r="I132" s="252" t="s">
        <v>480</v>
      </c>
      <c r="J132" s="252">
        <v>20</v>
      </c>
      <c r="K132" s="274"/>
    </row>
    <row r="133" spans="2:11" s="1" customFormat="1" ht="15" customHeight="1">
      <c r="B133" s="271"/>
      <c r="C133" s="228" t="s">
        <v>483</v>
      </c>
      <c r="D133" s="228"/>
      <c r="E133" s="228"/>
      <c r="F133" s="249" t="s">
        <v>484</v>
      </c>
      <c r="G133" s="228"/>
      <c r="H133" s="228" t="s">
        <v>518</v>
      </c>
      <c r="I133" s="228" t="s">
        <v>480</v>
      </c>
      <c r="J133" s="228">
        <v>50</v>
      </c>
      <c r="K133" s="274"/>
    </row>
    <row r="134" spans="2:11" s="1" customFormat="1" ht="15" customHeight="1">
      <c r="B134" s="271"/>
      <c r="C134" s="228" t="s">
        <v>497</v>
      </c>
      <c r="D134" s="228"/>
      <c r="E134" s="228"/>
      <c r="F134" s="249" t="s">
        <v>484</v>
      </c>
      <c r="G134" s="228"/>
      <c r="H134" s="228" t="s">
        <v>518</v>
      </c>
      <c r="I134" s="228" t="s">
        <v>480</v>
      </c>
      <c r="J134" s="228">
        <v>50</v>
      </c>
      <c r="K134" s="274"/>
    </row>
    <row r="135" spans="2:11" s="1" customFormat="1" ht="15" customHeight="1">
      <c r="B135" s="271"/>
      <c r="C135" s="228" t="s">
        <v>503</v>
      </c>
      <c r="D135" s="228"/>
      <c r="E135" s="228"/>
      <c r="F135" s="249" t="s">
        <v>484</v>
      </c>
      <c r="G135" s="228"/>
      <c r="H135" s="228" t="s">
        <v>518</v>
      </c>
      <c r="I135" s="228" t="s">
        <v>480</v>
      </c>
      <c r="J135" s="228">
        <v>50</v>
      </c>
      <c r="K135" s="274"/>
    </row>
    <row r="136" spans="2:11" s="1" customFormat="1" ht="15" customHeight="1">
      <c r="B136" s="271"/>
      <c r="C136" s="228" t="s">
        <v>505</v>
      </c>
      <c r="D136" s="228"/>
      <c r="E136" s="228"/>
      <c r="F136" s="249" t="s">
        <v>484</v>
      </c>
      <c r="G136" s="228"/>
      <c r="H136" s="228" t="s">
        <v>518</v>
      </c>
      <c r="I136" s="228" t="s">
        <v>480</v>
      </c>
      <c r="J136" s="228">
        <v>50</v>
      </c>
      <c r="K136" s="274"/>
    </row>
    <row r="137" spans="2:11" s="1" customFormat="1" ht="15" customHeight="1">
      <c r="B137" s="271"/>
      <c r="C137" s="228" t="s">
        <v>506</v>
      </c>
      <c r="D137" s="228"/>
      <c r="E137" s="228"/>
      <c r="F137" s="249" t="s">
        <v>484</v>
      </c>
      <c r="G137" s="228"/>
      <c r="H137" s="228" t="s">
        <v>531</v>
      </c>
      <c r="I137" s="228" t="s">
        <v>480</v>
      </c>
      <c r="J137" s="228">
        <v>255</v>
      </c>
      <c r="K137" s="274"/>
    </row>
    <row r="138" spans="2:11" s="1" customFormat="1" ht="15" customHeight="1">
      <c r="B138" s="271"/>
      <c r="C138" s="228" t="s">
        <v>508</v>
      </c>
      <c r="D138" s="228"/>
      <c r="E138" s="228"/>
      <c r="F138" s="249" t="s">
        <v>478</v>
      </c>
      <c r="G138" s="228"/>
      <c r="H138" s="228" t="s">
        <v>532</v>
      </c>
      <c r="I138" s="228" t="s">
        <v>510</v>
      </c>
      <c r="J138" s="228"/>
      <c r="K138" s="274"/>
    </row>
    <row r="139" spans="2:11" s="1" customFormat="1" ht="15" customHeight="1">
      <c r="B139" s="271"/>
      <c r="C139" s="228" t="s">
        <v>511</v>
      </c>
      <c r="D139" s="228"/>
      <c r="E139" s="228"/>
      <c r="F139" s="249" t="s">
        <v>478</v>
      </c>
      <c r="G139" s="228"/>
      <c r="H139" s="228" t="s">
        <v>533</v>
      </c>
      <c r="I139" s="228" t="s">
        <v>513</v>
      </c>
      <c r="J139" s="228"/>
      <c r="K139" s="274"/>
    </row>
    <row r="140" spans="2:11" s="1" customFormat="1" ht="15" customHeight="1">
      <c r="B140" s="271"/>
      <c r="C140" s="228" t="s">
        <v>514</v>
      </c>
      <c r="D140" s="228"/>
      <c r="E140" s="228"/>
      <c r="F140" s="249" t="s">
        <v>478</v>
      </c>
      <c r="G140" s="228"/>
      <c r="H140" s="228" t="s">
        <v>514</v>
      </c>
      <c r="I140" s="228" t="s">
        <v>513</v>
      </c>
      <c r="J140" s="228"/>
      <c r="K140" s="274"/>
    </row>
    <row r="141" spans="2:11" s="1" customFormat="1" ht="15" customHeight="1">
      <c r="B141" s="271"/>
      <c r="C141" s="228" t="s">
        <v>37</v>
      </c>
      <c r="D141" s="228"/>
      <c r="E141" s="228"/>
      <c r="F141" s="249" t="s">
        <v>478</v>
      </c>
      <c r="G141" s="228"/>
      <c r="H141" s="228" t="s">
        <v>534</v>
      </c>
      <c r="I141" s="228" t="s">
        <v>513</v>
      </c>
      <c r="J141" s="228"/>
      <c r="K141" s="274"/>
    </row>
    <row r="142" spans="2:11" s="1" customFormat="1" ht="15" customHeight="1">
      <c r="B142" s="271"/>
      <c r="C142" s="228" t="s">
        <v>535</v>
      </c>
      <c r="D142" s="228"/>
      <c r="E142" s="228"/>
      <c r="F142" s="249" t="s">
        <v>478</v>
      </c>
      <c r="G142" s="228"/>
      <c r="H142" s="228" t="s">
        <v>536</v>
      </c>
      <c r="I142" s="228" t="s">
        <v>513</v>
      </c>
      <c r="J142" s="228"/>
      <c r="K142" s="274"/>
    </row>
    <row r="143" spans="2:11" s="1" customFormat="1" ht="15" customHeight="1">
      <c r="B143" s="275"/>
      <c r="C143" s="276"/>
      <c r="D143" s="276"/>
      <c r="E143" s="276"/>
      <c r="F143" s="276"/>
      <c r="G143" s="276"/>
      <c r="H143" s="276"/>
      <c r="I143" s="276"/>
      <c r="J143" s="276"/>
      <c r="K143" s="277"/>
    </row>
    <row r="144" spans="2:11" s="1" customFormat="1" ht="18.75" customHeight="1">
      <c r="B144" s="262"/>
      <c r="C144" s="262"/>
      <c r="D144" s="262"/>
      <c r="E144" s="262"/>
      <c r="F144" s="263"/>
      <c r="G144" s="262"/>
      <c r="H144" s="262"/>
      <c r="I144" s="262"/>
      <c r="J144" s="262"/>
      <c r="K144" s="262"/>
    </row>
    <row r="145" spans="2:11" s="1" customFormat="1" ht="18.75" customHeight="1">
      <c r="B145" s="235"/>
      <c r="C145" s="235"/>
      <c r="D145" s="235"/>
      <c r="E145" s="235"/>
      <c r="F145" s="235"/>
      <c r="G145" s="235"/>
      <c r="H145" s="235"/>
      <c r="I145" s="235"/>
      <c r="J145" s="235"/>
      <c r="K145" s="235"/>
    </row>
    <row r="146" spans="2:11" s="1" customFormat="1" ht="7.5" customHeight="1">
      <c r="B146" s="236"/>
      <c r="C146" s="237"/>
      <c r="D146" s="237"/>
      <c r="E146" s="237"/>
      <c r="F146" s="237"/>
      <c r="G146" s="237"/>
      <c r="H146" s="237"/>
      <c r="I146" s="237"/>
      <c r="J146" s="237"/>
      <c r="K146" s="238"/>
    </row>
    <row r="147" spans="2:11" s="1" customFormat="1" ht="45" customHeight="1">
      <c r="B147" s="239"/>
      <c r="C147" s="347" t="s">
        <v>537</v>
      </c>
      <c r="D147" s="347"/>
      <c r="E147" s="347"/>
      <c r="F147" s="347"/>
      <c r="G147" s="347"/>
      <c r="H147" s="347"/>
      <c r="I147" s="347"/>
      <c r="J147" s="347"/>
      <c r="K147" s="240"/>
    </row>
    <row r="148" spans="2:11" s="1" customFormat="1" ht="17.25" customHeight="1">
      <c r="B148" s="239"/>
      <c r="C148" s="241" t="s">
        <v>472</v>
      </c>
      <c r="D148" s="241"/>
      <c r="E148" s="241"/>
      <c r="F148" s="241" t="s">
        <v>473</v>
      </c>
      <c r="G148" s="242"/>
      <c r="H148" s="241" t="s">
        <v>53</v>
      </c>
      <c r="I148" s="241" t="s">
        <v>56</v>
      </c>
      <c r="J148" s="241" t="s">
        <v>474</v>
      </c>
      <c r="K148" s="240"/>
    </row>
    <row r="149" spans="2:11" s="1" customFormat="1" ht="17.25" customHeight="1">
      <c r="B149" s="239"/>
      <c r="C149" s="243" t="s">
        <v>475</v>
      </c>
      <c r="D149" s="243"/>
      <c r="E149" s="243"/>
      <c r="F149" s="244" t="s">
        <v>476</v>
      </c>
      <c r="G149" s="245"/>
      <c r="H149" s="243"/>
      <c r="I149" s="243"/>
      <c r="J149" s="243" t="s">
        <v>477</v>
      </c>
      <c r="K149" s="240"/>
    </row>
    <row r="150" spans="2:11" s="1" customFormat="1" ht="5.25" customHeight="1">
      <c r="B150" s="251"/>
      <c r="C150" s="246"/>
      <c r="D150" s="246"/>
      <c r="E150" s="246"/>
      <c r="F150" s="246"/>
      <c r="G150" s="247"/>
      <c r="H150" s="246"/>
      <c r="I150" s="246"/>
      <c r="J150" s="246"/>
      <c r="K150" s="274"/>
    </row>
    <row r="151" spans="2:11" s="1" customFormat="1" ht="15" customHeight="1">
      <c r="B151" s="251"/>
      <c r="C151" s="278" t="s">
        <v>481</v>
      </c>
      <c r="D151" s="228"/>
      <c r="E151" s="228"/>
      <c r="F151" s="279" t="s">
        <v>478</v>
      </c>
      <c r="G151" s="228"/>
      <c r="H151" s="278" t="s">
        <v>518</v>
      </c>
      <c r="I151" s="278" t="s">
        <v>480</v>
      </c>
      <c r="J151" s="278">
        <v>120</v>
      </c>
      <c r="K151" s="274"/>
    </row>
    <row r="152" spans="2:11" s="1" customFormat="1" ht="15" customHeight="1">
      <c r="B152" s="251"/>
      <c r="C152" s="278" t="s">
        <v>527</v>
      </c>
      <c r="D152" s="228"/>
      <c r="E152" s="228"/>
      <c r="F152" s="279" t="s">
        <v>478</v>
      </c>
      <c r="G152" s="228"/>
      <c r="H152" s="278" t="s">
        <v>538</v>
      </c>
      <c r="I152" s="278" t="s">
        <v>480</v>
      </c>
      <c r="J152" s="278" t="s">
        <v>529</v>
      </c>
      <c r="K152" s="274"/>
    </row>
    <row r="153" spans="2:11" s="1" customFormat="1" ht="15" customHeight="1">
      <c r="B153" s="251"/>
      <c r="C153" s="278" t="s">
        <v>426</v>
      </c>
      <c r="D153" s="228"/>
      <c r="E153" s="228"/>
      <c r="F153" s="279" t="s">
        <v>478</v>
      </c>
      <c r="G153" s="228"/>
      <c r="H153" s="278" t="s">
        <v>539</v>
      </c>
      <c r="I153" s="278" t="s">
        <v>480</v>
      </c>
      <c r="J153" s="278" t="s">
        <v>529</v>
      </c>
      <c r="K153" s="274"/>
    </row>
    <row r="154" spans="2:11" s="1" customFormat="1" ht="15" customHeight="1">
      <c r="B154" s="251"/>
      <c r="C154" s="278" t="s">
        <v>483</v>
      </c>
      <c r="D154" s="228"/>
      <c r="E154" s="228"/>
      <c r="F154" s="279" t="s">
        <v>484</v>
      </c>
      <c r="G154" s="228"/>
      <c r="H154" s="278" t="s">
        <v>518</v>
      </c>
      <c r="I154" s="278" t="s">
        <v>480</v>
      </c>
      <c r="J154" s="278">
        <v>50</v>
      </c>
      <c r="K154" s="274"/>
    </row>
    <row r="155" spans="2:11" s="1" customFormat="1" ht="15" customHeight="1">
      <c r="B155" s="251"/>
      <c r="C155" s="278" t="s">
        <v>486</v>
      </c>
      <c r="D155" s="228"/>
      <c r="E155" s="228"/>
      <c r="F155" s="279" t="s">
        <v>478</v>
      </c>
      <c r="G155" s="228"/>
      <c r="H155" s="278" t="s">
        <v>518</v>
      </c>
      <c r="I155" s="278" t="s">
        <v>488</v>
      </c>
      <c r="J155" s="278"/>
      <c r="K155" s="274"/>
    </row>
    <row r="156" spans="2:11" s="1" customFormat="1" ht="15" customHeight="1">
      <c r="B156" s="251"/>
      <c r="C156" s="278" t="s">
        <v>497</v>
      </c>
      <c r="D156" s="228"/>
      <c r="E156" s="228"/>
      <c r="F156" s="279" t="s">
        <v>484</v>
      </c>
      <c r="G156" s="228"/>
      <c r="H156" s="278" t="s">
        <v>518</v>
      </c>
      <c r="I156" s="278" t="s">
        <v>480</v>
      </c>
      <c r="J156" s="278">
        <v>50</v>
      </c>
      <c r="K156" s="274"/>
    </row>
    <row r="157" spans="2:11" s="1" customFormat="1" ht="15" customHeight="1">
      <c r="B157" s="251"/>
      <c r="C157" s="278" t="s">
        <v>505</v>
      </c>
      <c r="D157" s="228"/>
      <c r="E157" s="228"/>
      <c r="F157" s="279" t="s">
        <v>484</v>
      </c>
      <c r="G157" s="228"/>
      <c r="H157" s="278" t="s">
        <v>518</v>
      </c>
      <c r="I157" s="278" t="s">
        <v>480</v>
      </c>
      <c r="J157" s="278">
        <v>50</v>
      </c>
      <c r="K157" s="274"/>
    </row>
    <row r="158" spans="2:11" s="1" customFormat="1" ht="15" customHeight="1">
      <c r="B158" s="251"/>
      <c r="C158" s="278" t="s">
        <v>503</v>
      </c>
      <c r="D158" s="228"/>
      <c r="E158" s="228"/>
      <c r="F158" s="279" t="s">
        <v>484</v>
      </c>
      <c r="G158" s="228"/>
      <c r="H158" s="278" t="s">
        <v>518</v>
      </c>
      <c r="I158" s="278" t="s">
        <v>480</v>
      </c>
      <c r="J158" s="278">
        <v>50</v>
      </c>
      <c r="K158" s="274"/>
    </row>
    <row r="159" spans="2:11" s="1" customFormat="1" ht="15" customHeight="1">
      <c r="B159" s="251"/>
      <c r="C159" s="278" t="s">
        <v>90</v>
      </c>
      <c r="D159" s="228"/>
      <c r="E159" s="228"/>
      <c r="F159" s="279" t="s">
        <v>478</v>
      </c>
      <c r="G159" s="228"/>
      <c r="H159" s="278" t="s">
        <v>540</v>
      </c>
      <c r="I159" s="278" t="s">
        <v>480</v>
      </c>
      <c r="J159" s="278" t="s">
        <v>541</v>
      </c>
      <c r="K159" s="274"/>
    </row>
    <row r="160" spans="2:11" s="1" customFormat="1" ht="15" customHeight="1">
      <c r="B160" s="251"/>
      <c r="C160" s="278" t="s">
        <v>542</v>
      </c>
      <c r="D160" s="228"/>
      <c r="E160" s="228"/>
      <c r="F160" s="279" t="s">
        <v>478</v>
      </c>
      <c r="G160" s="228"/>
      <c r="H160" s="278" t="s">
        <v>543</v>
      </c>
      <c r="I160" s="278" t="s">
        <v>513</v>
      </c>
      <c r="J160" s="278"/>
      <c r="K160" s="274"/>
    </row>
    <row r="161" spans="2:11" s="1" customFormat="1" ht="15" customHeight="1">
      <c r="B161" s="280"/>
      <c r="C161" s="260"/>
      <c r="D161" s="260"/>
      <c r="E161" s="260"/>
      <c r="F161" s="260"/>
      <c r="G161" s="260"/>
      <c r="H161" s="260"/>
      <c r="I161" s="260"/>
      <c r="J161" s="260"/>
      <c r="K161" s="281"/>
    </row>
    <row r="162" spans="2:11" s="1" customFormat="1" ht="18.75" customHeight="1">
      <c r="B162" s="262"/>
      <c r="C162" s="272"/>
      <c r="D162" s="272"/>
      <c r="E162" s="272"/>
      <c r="F162" s="282"/>
      <c r="G162" s="272"/>
      <c r="H162" s="272"/>
      <c r="I162" s="272"/>
      <c r="J162" s="272"/>
      <c r="K162" s="262"/>
    </row>
    <row r="163" spans="2:11" s="1" customFormat="1" ht="18.75" customHeight="1">
      <c r="B163" s="235"/>
      <c r="C163" s="235"/>
      <c r="D163" s="235"/>
      <c r="E163" s="235"/>
      <c r="F163" s="235"/>
      <c r="G163" s="235"/>
      <c r="H163" s="235"/>
      <c r="I163" s="235"/>
      <c r="J163" s="235"/>
      <c r="K163" s="235"/>
    </row>
    <row r="164" spans="2:11" s="1" customFormat="1" ht="7.5" customHeight="1">
      <c r="B164" s="217"/>
      <c r="C164" s="218"/>
      <c r="D164" s="218"/>
      <c r="E164" s="218"/>
      <c r="F164" s="218"/>
      <c r="G164" s="218"/>
      <c r="H164" s="218"/>
      <c r="I164" s="218"/>
      <c r="J164" s="218"/>
      <c r="K164" s="219"/>
    </row>
    <row r="165" spans="2:11" s="1" customFormat="1" ht="45" customHeight="1">
      <c r="B165" s="220"/>
      <c r="C165" s="348" t="s">
        <v>544</v>
      </c>
      <c r="D165" s="348"/>
      <c r="E165" s="348"/>
      <c r="F165" s="348"/>
      <c r="G165" s="348"/>
      <c r="H165" s="348"/>
      <c r="I165" s="348"/>
      <c r="J165" s="348"/>
      <c r="K165" s="221"/>
    </row>
    <row r="166" spans="2:11" s="1" customFormat="1" ht="17.25" customHeight="1">
      <c r="B166" s="220"/>
      <c r="C166" s="241" t="s">
        <v>472</v>
      </c>
      <c r="D166" s="241"/>
      <c r="E166" s="241"/>
      <c r="F166" s="241" t="s">
        <v>473</v>
      </c>
      <c r="G166" s="283"/>
      <c r="H166" s="284" t="s">
        <v>53</v>
      </c>
      <c r="I166" s="284" t="s">
        <v>56</v>
      </c>
      <c r="J166" s="241" t="s">
        <v>474</v>
      </c>
      <c r="K166" s="221"/>
    </row>
    <row r="167" spans="2:11" s="1" customFormat="1" ht="17.25" customHeight="1">
      <c r="B167" s="222"/>
      <c r="C167" s="243" t="s">
        <v>475</v>
      </c>
      <c r="D167" s="243"/>
      <c r="E167" s="243"/>
      <c r="F167" s="244" t="s">
        <v>476</v>
      </c>
      <c r="G167" s="285"/>
      <c r="H167" s="286"/>
      <c r="I167" s="286"/>
      <c r="J167" s="243" t="s">
        <v>477</v>
      </c>
      <c r="K167" s="223"/>
    </row>
    <row r="168" spans="2:11" s="1" customFormat="1" ht="5.25" customHeight="1">
      <c r="B168" s="251"/>
      <c r="C168" s="246"/>
      <c r="D168" s="246"/>
      <c r="E168" s="246"/>
      <c r="F168" s="246"/>
      <c r="G168" s="247"/>
      <c r="H168" s="246"/>
      <c r="I168" s="246"/>
      <c r="J168" s="246"/>
      <c r="K168" s="274"/>
    </row>
    <row r="169" spans="2:11" s="1" customFormat="1" ht="15" customHeight="1">
      <c r="B169" s="251"/>
      <c r="C169" s="228" t="s">
        <v>481</v>
      </c>
      <c r="D169" s="228"/>
      <c r="E169" s="228"/>
      <c r="F169" s="249" t="s">
        <v>478</v>
      </c>
      <c r="G169" s="228"/>
      <c r="H169" s="228" t="s">
        <v>518</v>
      </c>
      <c r="I169" s="228" t="s">
        <v>480</v>
      </c>
      <c r="J169" s="228">
        <v>120</v>
      </c>
      <c r="K169" s="274"/>
    </row>
    <row r="170" spans="2:11" s="1" customFormat="1" ht="15" customHeight="1">
      <c r="B170" s="251"/>
      <c r="C170" s="228" t="s">
        <v>527</v>
      </c>
      <c r="D170" s="228"/>
      <c r="E170" s="228"/>
      <c r="F170" s="249" t="s">
        <v>478</v>
      </c>
      <c r="G170" s="228"/>
      <c r="H170" s="228" t="s">
        <v>528</v>
      </c>
      <c r="I170" s="228" t="s">
        <v>480</v>
      </c>
      <c r="J170" s="228" t="s">
        <v>529</v>
      </c>
      <c r="K170" s="274"/>
    </row>
    <row r="171" spans="2:11" s="1" customFormat="1" ht="15" customHeight="1">
      <c r="B171" s="251"/>
      <c r="C171" s="228" t="s">
        <v>426</v>
      </c>
      <c r="D171" s="228"/>
      <c r="E171" s="228"/>
      <c r="F171" s="249" t="s">
        <v>478</v>
      </c>
      <c r="G171" s="228"/>
      <c r="H171" s="228" t="s">
        <v>545</v>
      </c>
      <c r="I171" s="228" t="s">
        <v>480</v>
      </c>
      <c r="J171" s="228" t="s">
        <v>529</v>
      </c>
      <c r="K171" s="274"/>
    </row>
    <row r="172" spans="2:11" s="1" customFormat="1" ht="15" customHeight="1">
      <c r="B172" s="251"/>
      <c r="C172" s="228" t="s">
        <v>483</v>
      </c>
      <c r="D172" s="228"/>
      <c r="E172" s="228"/>
      <c r="F172" s="249" t="s">
        <v>484</v>
      </c>
      <c r="G172" s="228"/>
      <c r="H172" s="228" t="s">
        <v>545</v>
      </c>
      <c r="I172" s="228" t="s">
        <v>480</v>
      </c>
      <c r="J172" s="228">
        <v>50</v>
      </c>
      <c r="K172" s="274"/>
    </row>
    <row r="173" spans="2:11" s="1" customFormat="1" ht="15" customHeight="1">
      <c r="B173" s="251"/>
      <c r="C173" s="228" t="s">
        <v>486</v>
      </c>
      <c r="D173" s="228"/>
      <c r="E173" s="228"/>
      <c r="F173" s="249" t="s">
        <v>478</v>
      </c>
      <c r="G173" s="228"/>
      <c r="H173" s="228" t="s">
        <v>545</v>
      </c>
      <c r="I173" s="228" t="s">
        <v>488</v>
      </c>
      <c r="J173" s="228"/>
      <c r="K173" s="274"/>
    </row>
    <row r="174" spans="2:11" s="1" customFormat="1" ht="15" customHeight="1">
      <c r="B174" s="251"/>
      <c r="C174" s="228" t="s">
        <v>497</v>
      </c>
      <c r="D174" s="228"/>
      <c r="E174" s="228"/>
      <c r="F174" s="249" t="s">
        <v>484</v>
      </c>
      <c r="G174" s="228"/>
      <c r="H174" s="228" t="s">
        <v>545</v>
      </c>
      <c r="I174" s="228" t="s">
        <v>480</v>
      </c>
      <c r="J174" s="228">
        <v>50</v>
      </c>
      <c r="K174" s="274"/>
    </row>
    <row r="175" spans="2:11" s="1" customFormat="1" ht="15" customHeight="1">
      <c r="B175" s="251"/>
      <c r="C175" s="228" t="s">
        <v>505</v>
      </c>
      <c r="D175" s="228"/>
      <c r="E175" s="228"/>
      <c r="F175" s="249" t="s">
        <v>484</v>
      </c>
      <c r="G175" s="228"/>
      <c r="H175" s="228" t="s">
        <v>545</v>
      </c>
      <c r="I175" s="228" t="s">
        <v>480</v>
      </c>
      <c r="J175" s="228">
        <v>50</v>
      </c>
      <c r="K175" s="274"/>
    </row>
    <row r="176" spans="2:11" s="1" customFormat="1" ht="15" customHeight="1">
      <c r="B176" s="251"/>
      <c r="C176" s="228" t="s">
        <v>503</v>
      </c>
      <c r="D176" s="228"/>
      <c r="E176" s="228"/>
      <c r="F176" s="249" t="s">
        <v>484</v>
      </c>
      <c r="G176" s="228"/>
      <c r="H176" s="228" t="s">
        <v>545</v>
      </c>
      <c r="I176" s="228" t="s">
        <v>480</v>
      </c>
      <c r="J176" s="228">
        <v>50</v>
      </c>
      <c r="K176" s="274"/>
    </row>
    <row r="177" spans="2:11" s="1" customFormat="1" ht="15" customHeight="1">
      <c r="B177" s="251"/>
      <c r="C177" s="228" t="s">
        <v>100</v>
      </c>
      <c r="D177" s="228"/>
      <c r="E177" s="228"/>
      <c r="F177" s="249" t="s">
        <v>478</v>
      </c>
      <c r="G177" s="228"/>
      <c r="H177" s="228" t="s">
        <v>546</v>
      </c>
      <c r="I177" s="228" t="s">
        <v>547</v>
      </c>
      <c r="J177" s="228"/>
      <c r="K177" s="274"/>
    </row>
    <row r="178" spans="2:11" s="1" customFormat="1" ht="15" customHeight="1">
      <c r="B178" s="251"/>
      <c r="C178" s="228" t="s">
        <v>56</v>
      </c>
      <c r="D178" s="228"/>
      <c r="E178" s="228"/>
      <c r="F178" s="249" t="s">
        <v>478</v>
      </c>
      <c r="G178" s="228"/>
      <c r="H178" s="228" t="s">
        <v>548</v>
      </c>
      <c r="I178" s="228" t="s">
        <v>549</v>
      </c>
      <c r="J178" s="228">
        <v>1</v>
      </c>
      <c r="K178" s="274"/>
    </row>
    <row r="179" spans="2:11" s="1" customFormat="1" ht="15" customHeight="1">
      <c r="B179" s="251"/>
      <c r="C179" s="228" t="s">
        <v>52</v>
      </c>
      <c r="D179" s="228"/>
      <c r="E179" s="228"/>
      <c r="F179" s="249" t="s">
        <v>478</v>
      </c>
      <c r="G179" s="228"/>
      <c r="H179" s="228" t="s">
        <v>550</v>
      </c>
      <c r="I179" s="228" t="s">
        <v>480</v>
      </c>
      <c r="J179" s="228">
        <v>20</v>
      </c>
      <c r="K179" s="274"/>
    </row>
    <row r="180" spans="2:11" s="1" customFormat="1" ht="15" customHeight="1">
      <c r="B180" s="251"/>
      <c r="C180" s="228" t="s">
        <v>53</v>
      </c>
      <c r="D180" s="228"/>
      <c r="E180" s="228"/>
      <c r="F180" s="249" t="s">
        <v>478</v>
      </c>
      <c r="G180" s="228"/>
      <c r="H180" s="228" t="s">
        <v>551</v>
      </c>
      <c r="I180" s="228" t="s">
        <v>480</v>
      </c>
      <c r="J180" s="228">
        <v>255</v>
      </c>
      <c r="K180" s="274"/>
    </row>
    <row r="181" spans="2:11" s="1" customFormat="1" ht="15" customHeight="1">
      <c r="B181" s="251"/>
      <c r="C181" s="228" t="s">
        <v>101</v>
      </c>
      <c r="D181" s="228"/>
      <c r="E181" s="228"/>
      <c r="F181" s="249" t="s">
        <v>478</v>
      </c>
      <c r="G181" s="228"/>
      <c r="H181" s="228" t="s">
        <v>442</v>
      </c>
      <c r="I181" s="228" t="s">
        <v>480</v>
      </c>
      <c r="J181" s="228">
        <v>10</v>
      </c>
      <c r="K181" s="274"/>
    </row>
    <row r="182" spans="2:11" s="1" customFormat="1" ht="15" customHeight="1">
      <c r="B182" s="251"/>
      <c r="C182" s="228" t="s">
        <v>102</v>
      </c>
      <c r="D182" s="228"/>
      <c r="E182" s="228"/>
      <c r="F182" s="249" t="s">
        <v>478</v>
      </c>
      <c r="G182" s="228"/>
      <c r="H182" s="228" t="s">
        <v>552</v>
      </c>
      <c r="I182" s="228" t="s">
        <v>513</v>
      </c>
      <c r="J182" s="228"/>
      <c r="K182" s="274"/>
    </row>
    <row r="183" spans="2:11" s="1" customFormat="1" ht="15" customHeight="1">
      <c r="B183" s="251"/>
      <c r="C183" s="228" t="s">
        <v>553</v>
      </c>
      <c r="D183" s="228"/>
      <c r="E183" s="228"/>
      <c r="F183" s="249" t="s">
        <v>478</v>
      </c>
      <c r="G183" s="228"/>
      <c r="H183" s="228" t="s">
        <v>554</v>
      </c>
      <c r="I183" s="228" t="s">
        <v>513</v>
      </c>
      <c r="J183" s="228"/>
      <c r="K183" s="274"/>
    </row>
    <row r="184" spans="2:11" s="1" customFormat="1" ht="15" customHeight="1">
      <c r="B184" s="251"/>
      <c r="C184" s="228" t="s">
        <v>542</v>
      </c>
      <c r="D184" s="228"/>
      <c r="E184" s="228"/>
      <c r="F184" s="249" t="s">
        <v>478</v>
      </c>
      <c r="G184" s="228"/>
      <c r="H184" s="228" t="s">
        <v>555</v>
      </c>
      <c r="I184" s="228" t="s">
        <v>513</v>
      </c>
      <c r="J184" s="228"/>
      <c r="K184" s="274"/>
    </row>
    <row r="185" spans="2:11" s="1" customFormat="1" ht="15" customHeight="1">
      <c r="B185" s="251"/>
      <c r="C185" s="228" t="s">
        <v>104</v>
      </c>
      <c r="D185" s="228"/>
      <c r="E185" s="228"/>
      <c r="F185" s="249" t="s">
        <v>484</v>
      </c>
      <c r="G185" s="228"/>
      <c r="H185" s="228" t="s">
        <v>556</v>
      </c>
      <c r="I185" s="228" t="s">
        <v>480</v>
      </c>
      <c r="J185" s="228">
        <v>50</v>
      </c>
      <c r="K185" s="274"/>
    </row>
    <row r="186" spans="2:11" s="1" customFormat="1" ht="15" customHeight="1">
      <c r="B186" s="251"/>
      <c r="C186" s="228" t="s">
        <v>557</v>
      </c>
      <c r="D186" s="228"/>
      <c r="E186" s="228"/>
      <c r="F186" s="249" t="s">
        <v>484</v>
      </c>
      <c r="G186" s="228"/>
      <c r="H186" s="228" t="s">
        <v>558</v>
      </c>
      <c r="I186" s="228" t="s">
        <v>559</v>
      </c>
      <c r="J186" s="228"/>
      <c r="K186" s="274"/>
    </row>
    <row r="187" spans="2:11" s="1" customFormat="1" ht="15" customHeight="1">
      <c r="B187" s="251"/>
      <c r="C187" s="228" t="s">
        <v>560</v>
      </c>
      <c r="D187" s="228"/>
      <c r="E187" s="228"/>
      <c r="F187" s="249" t="s">
        <v>484</v>
      </c>
      <c r="G187" s="228"/>
      <c r="H187" s="228" t="s">
        <v>561</v>
      </c>
      <c r="I187" s="228" t="s">
        <v>559</v>
      </c>
      <c r="J187" s="228"/>
      <c r="K187" s="274"/>
    </row>
    <row r="188" spans="2:11" s="1" customFormat="1" ht="15" customHeight="1">
      <c r="B188" s="251"/>
      <c r="C188" s="228" t="s">
        <v>562</v>
      </c>
      <c r="D188" s="228"/>
      <c r="E188" s="228"/>
      <c r="F188" s="249" t="s">
        <v>484</v>
      </c>
      <c r="G188" s="228"/>
      <c r="H188" s="228" t="s">
        <v>563</v>
      </c>
      <c r="I188" s="228" t="s">
        <v>559</v>
      </c>
      <c r="J188" s="228"/>
      <c r="K188" s="274"/>
    </row>
    <row r="189" spans="2:11" s="1" customFormat="1" ht="15" customHeight="1">
      <c r="B189" s="251"/>
      <c r="C189" s="287" t="s">
        <v>564</v>
      </c>
      <c r="D189" s="228"/>
      <c r="E189" s="228"/>
      <c r="F189" s="249" t="s">
        <v>484</v>
      </c>
      <c r="G189" s="228"/>
      <c r="H189" s="228" t="s">
        <v>565</v>
      </c>
      <c r="I189" s="228" t="s">
        <v>566</v>
      </c>
      <c r="J189" s="288" t="s">
        <v>567</v>
      </c>
      <c r="K189" s="274"/>
    </row>
    <row r="190" spans="2:11" s="1" customFormat="1" ht="15" customHeight="1">
      <c r="B190" s="251"/>
      <c r="C190" s="287" t="s">
        <v>41</v>
      </c>
      <c r="D190" s="228"/>
      <c r="E190" s="228"/>
      <c r="F190" s="249" t="s">
        <v>478</v>
      </c>
      <c r="G190" s="228"/>
      <c r="H190" s="225" t="s">
        <v>568</v>
      </c>
      <c r="I190" s="228" t="s">
        <v>569</v>
      </c>
      <c r="J190" s="228"/>
      <c r="K190" s="274"/>
    </row>
    <row r="191" spans="2:11" s="1" customFormat="1" ht="15" customHeight="1">
      <c r="B191" s="251"/>
      <c r="C191" s="287" t="s">
        <v>570</v>
      </c>
      <c r="D191" s="228"/>
      <c r="E191" s="228"/>
      <c r="F191" s="249" t="s">
        <v>478</v>
      </c>
      <c r="G191" s="228"/>
      <c r="H191" s="228" t="s">
        <v>571</v>
      </c>
      <c r="I191" s="228" t="s">
        <v>513</v>
      </c>
      <c r="J191" s="228"/>
      <c r="K191" s="274"/>
    </row>
    <row r="192" spans="2:11" s="1" customFormat="1" ht="15" customHeight="1">
      <c r="B192" s="251"/>
      <c r="C192" s="287" t="s">
        <v>572</v>
      </c>
      <c r="D192" s="228"/>
      <c r="E192" s="228"/>
      <c r="F192" s="249" t="s">
        <v>478</v>
      </c>
      <c r="G192" s="228"/>
      <c r="H192" s="228" t="s">
        <v>573</v>
      </c>
      <c r="I192" s="228" t="s">
        <v>513</v>
      </c>
      <c r="J192" s="228"/>
      <c r="K192" s="274"/>
    </row>
    <row r="193" spans="2:11" s="1" customFormat="1" ht="15" customHeight="1">
      <c r="B193" s="251"/>
      <c r="C193" s="287" t="s">
        <v>574</v>
      </c>
      <c r="D193" s="228"/>
      <c r="E193" s="228"/>
      <c r="F193" s="249" t="s">
        <v>484</v>
      </c>
      <c r="G193" s="228"/>
      <c r="H193" s="228" t="s">
        <v>575</v>
      </c>
      <c r="I193" s="228" t="s">
        <v>513</v>
      </c>
      <c r="J193" s="228"/>
      <c r="K193" s="274"/>
    </row>
    <row r="194" spans="2:11" s="1" customFormat="1" ht="15" customHeight="1">
      <c r="B194" s="280"/>
      <c r="C194" s="289"/>
      <c r="D194" s="260"/>
      <c r="E194" s="260"/>
      <c r="F194" s="260"/>
      <c r="G194" s="260"/>
      <c r="H194" s="260"/>
      <c r="I194" s="260"/>
      <c r="J194" s="260"/>
      <c r="K194" s="281"/>
    </row>
    <row r="195" spans="2:11" s="1" customFormat="1" ht="18.75" customHeight="1">
      <c r="B195" s="262"/>
      <c r="C195" s="272"/>
      <c r="D195" s="272"/>
      <c r="E195" s="272"/>
      <c r="F195" s="282"/>
      <c r="G195" s="272"/>
      <c r="H195" s="272"/>
      <c r="I195" s="272"/>
      <c r="J195" s="272"/>
      <c r="K195" s="262"/>
    </row>
    <row r="196" spans="2:11" s="1" customFormat="1" ht="18.75" customHeight="1">
      <c r="B196" s="262"/>
      <c r="C196" s="272"/>
      <c r="D196" s="272"/>
      <c r="E196" s="272"/>
      <c r="F196" s="282"/>
      <c r="G196" s="272"/>
      <c r="H196" s="272"/>
      <c r="I196" s="272"/>
      <c r="J196" s="272"/>
      <c r="K196" s="262"/>
    </row>
    <row r="197" spans="2:11" s="1" customFormat="1" ht="18.75" customHeight="1">
      <c r="B197" s="235"/>
      <c r="C197" s="235"/>
      <c r="D197" s="235"/>
      <c r="E197" s="235"/>
      <c r="F197" s="235"/>
      <c r="G197" s="235"/>
      <c r="H197" s="235"/>
      <c r="I197" s="235"/>
      <c r="J197" s="235"/>
      <c r="K197" s="235"/>
    </row>
    <row r="198" spans="2:11" s="1" customFormat="1" ht="12">
      <c r="B198" s="217"/>
      <c r="C198" s="218"/>
      <c r="D198" s="218"/>
      <c r="E198" s="218"/>
      <c r="F198" s="218"/>
      <c r="G198" s="218"/>
      <c r="H198" s="218"/>
      <c r="I198" s="218"/>
      <c r="J198" s="218"/>
      <c r="K198" s="219"/>
    </row>
    <row r="199" spans="2:11" s="1" customFormat="1" ht="22.2">
      <c r="B199" s="220"/>
      <c r="C199" s="348" t="s">
        <v>576</v>
      </c>
      <c r="D199" s="348"/>
      <c r="E199" s="348"/>
      <c r="F199" s="348"/>
      <c r="G199" s="348"/>
      <c r="H199" s="348"/>
      <c r="I199" s="348"/>
      <c r="J199" s="348"/>
      <c r="K199" s="221"/>
    </row>
    <row r="200" spans="2:11" s="1" customFormat="1" ht="25.5" customHeight="1">
      <c r="B200" s="220"/>
      <c r="C200" s="290" t="s">
        <v>577</v>
      </c>
      <c r="D200" s="290"/>
      <c r="E200" s="290"/>
      <c r="F200" s="290" t="s">
        <v>578</v>
      </c>
      <c r="G200" s="291"/>
      <c r="H200" s="349" t="s">
        <v>579</v>
      </c>
      <c r="I200" s="349"/>
      <c r="J200" s="349"/>
      <c r="K200" s="221"/>
    </row>
    <row r="201" spans="2:11" s="1" customFormat="1" ht="5.25" customHeight="1">
      <c r="B201" s="251"/>
      <c r="C201" s="246"/>
      <c r="D201" s="246"/>
      <c r="E201" s="246"/>
      <c r="F201" s="246"/>
      <c r="G201" s="272"/>
      <c r="H201" s="246"/>
      <c r="I201" s="246"/>
      <c r="J201" s="246"/>
      <c r="K201" s="274"/>
    </row>
    <row r="202" spans="2:11" s="1" customFormat="1" ht="15" customHeight="1">
      <c r="B202" s="251"/>
      <c r="C202" s="228" t="s">
        <v>569</v>
      </c>
      <c r="D202" s="228"/>
      <c r="E202" s="228"/>
      <c r="F202" s="249" t="s">
        <v>42</v>
      </c>
      <c r="G202" s="228"/>
      <c r="H202" s="350" t="s">
        <v>580</v>
      </c>
      <c r="I202" s="350"/>
      <c r="J202" s="350"/>
      <c r="K202" s="274"/>
    </row>
    <row r="203" spans="2:11" s="1" customFormat="1" ht="15" customHeight="1">
      <c r="B203" s="251"/>
      <c r="C203" s="228"/>
      <c r="D203" s="228"/>
      <c r="E203" s="228"/>
      <c r="F203" s="249" t="s">
        <v>43</v>
      </c>
      <c r="G203" s="228"/>
      <c r="H203" s="350" t="s">
        <v>581</v>
      </c>
      <c r="I203" s="350"/>
      <c r="J203" s="350"/>
      <c r="K203" s="274"/>
    </row>
    <row r="204" spans="2:11" s="1" customFormat="1" ht="15" customHeight="1">
      <c r="B204" s="251"/>
      <c r="C204" s="228"/>
      <c r="D204" s="228"/>
      <c r="E204" s="228"/>
      <c r="F204" s="249" t="s">
        <v>46</v>
      </c>
      <c r="G204" s="228"/>
      <c r="H204" s="350" t="s">
        <v>582</v>
      </c>
      <c r="I204" s="350"/>
      <c r="J204" s="350"/>
      <c r="K204" s="274"/>
    </row>
    <row r="205" spans="2:11" s="1" customFormat="1" ht="15" customHeight="1">
      <c r="B205" s="251"/>
      <c r="C205" s="228"/>
      <c r="D205" s="228"/>
      <c r="E205" s="228"/>
      <c r="F205" s="249" t="s">
        <v>44</v>
      </c>
      <c r="G205" s="228"/>
      <c r="H205" s="350" t="s">
        <v>583</v>
      </c>
      <c r="I205" s="350"/>
      <c r="J205" s="350"/>
      <c r="K205" s="274"/>
    </row>
    <row r="206" spans="2:11" s="1" customFormat="1" ht="15" customHeight="1">
      <c r="B206" s="251"/>
      <c r="C206" s="228"/>
      <c r="D206" s="228"/>
      <c r="E206" s="228"/>
      <c r="F206" s="249" t="s">
        <v>45</v>
      </c>
      <c r="G206" s="228"/>
      <c r="H206" s="350" t="s">
        <v>584</v>
      </c>
      <c r="I206" s="350"/>
      <c r="J206" s="350"/>
      <c r="K206" s="274"/>
    </row>
    <row r="207" spans="2:11" s="1" customFormat="1" ht="15" customHeight="1">
      <c r="B207" s="251"/>
      <c r="C207" s="228"/>
      <c r="D207" s="228"/>
      <c r="E207" s="228"/>
      <c r="F207" s="249"/>
      <c r="G207" s="228"/>
      <c r="H207" s="228"/>
      <c r="I207" s="228"/>
      <c r="J207" s="228"/>
      <c r="K207" s="274"/>
    </row>
    <row r="208" spans="2:11" s="1" customFormat="1" ht="15" customHeight="1">
      <c r="B208" s="251"/>
      <c r="C208" s="228" t="s">
        <v>525</v>
      </c>
      <c r="D208" s="228"/>
      <c r="E208" s="228"/>
      <c r="F208" s="249" t="s">
        <v>78</v>
      </c>
      <c r="G208" s="228"/>
      <c r="H208" s="350" t="s">
        <v>585</v>
      </c>
      <c r="I208" s="350"/>
      <c r="J208" s="350"/>
      <c r="K208" s="274"/>
    </row>
    <row r="209" spans="2:11" s="1" customFormat="1" ht="15" customHeight="1">
      <c r="B209" s="251"/>
      <c r="C209" s="228"/>
      <c r="D209" s="228"/>
      <c r="E209" s="228"/>
      <c r="F209" s="249" t="s">
        <v>422</v>
      </c>
      <c r="G209" s="228"/>
      <c r="H209" s="350" t="s">
        <v>423</v>
      </c>
      <c r="I209" s="350"/>
      <c r="J209" s="350"/>
      <c r="K209" s="274"/>
    </row>
    <row r="210" spans="2:11" s="1" customFormat="1" ht="15" customHeight="1">
      <c r="B210" s="251"/>
      <c r="C210" s="228"/>
      <c r="D210" s="228"/>
      <c r="E210" s="228"/>
      <c r="F210" s="249" t="s">
        <v>420</v>
      </c>
      <c r="G210" s="228"/>
      <c r="H210" s="350" t="s">
        <v>586</v>
      </c>
      <c r="I210" s="350"/>
      <c r="J210" s="350"/>
      <c r="K210" s="274"/>
    </row>
    <row r="211" spans="2:11" s="1" customFormat="1" ht="15" customHeight="1">
      <c r="B211" s="292"/>
      <c r="C211" s="228"/>
      <c r="D211" s="228"/>
      <c r="E211" s="228"/>
      <c r="F211" s="249" t="s">
        <v>83</v>
      </c>
      <c r="G211" s="287"/>
      <c r="H211" s="351" t="s">
        <v>84</v>
      </c>
      <c r="I211" s="351"/>
      <c r="J211" s="351"/>
      <c r="K211" s="293"/>
    </row>
    <row r="212" spans="2:11" s="1" customFormat="1" ht="15" customHeight="1">
      <c r="B212" s="292"/>
      <c r="C212" s="228"/>
      <c r="D212" s="228"/>
      <c r="E212" s="228"/>
      <c r="F212" s="249" t="s">
        <v>424</v>
      </c>
      <c r="G212" s="287"/>
      <c r="H212" s="351" t="s">
        <v>377</v>
      </c>
      <c r="I212" s="351"/>
      <c r="J212" s="351"/>
      <c r="K212" s="293"/>
    </row>
    <row r="213" spans="2:11" s="1" customFormat="1" ht="15" customHeight="1">
      <c r="B213" s="292"/>
      <c r="C213" s="228"/>
      <c r="D213" s="228"/>
      <c r="E213" s="228"/>
      <c r="F213" s="249"/>
      <c r="G213" s="287"/>
      <c r="H213" s="278"/>
      <c r="I213" s="278"/>
      <c r="J213" s="278"/>
      <c r="K213" s="293"/>
    </row>
    <row r="214" spans="2:11" s="1" customFormat="1" ht="15" customHeight="1">
      <c r="B214" s="292"/>
      <c r="C214" s="228" t="s">
        <v>549</v>
      </c>
      <c r="D214" s="228"/>
      <c r="E214" s="228"/>
      <c r="F214" s="249">
        <v>1</v>
      </c>
      <c r="G214" s="287"/>
      <c r="H214" s="351" t="s">
        <v>587</v>
      </c>
      <c r="I214" s="351"/>
      <c r="J214" s="351"/>
      <c r="K214" s="293"/>
    </row>
    <row r="215" spans="2:11" s="1" customFormat="1" ht="15" customHeight="1">
      <c r="B215" s="292"/>
      <c r="C215" s="228"/>
      <c r="D215" s="228"/>
      <c r="E215" s="228"/>
      <c r="F215" s="249">
        <v>2</v>
      </c>
      <c r="G215" s="287"/>
      <c r="H215" s="351" t="s">
        <v>588</v>
      </c>
      <c r="I215" s="351"/>
      <c r="J215" s="351"/>
      <c r="K215" s="293"/>
    </row>
    <row r="216" spans="2:11" s="1" customFormat="1" ht="15" customHeight="1">
      <c r="B216" s="292"/>
      <c r="C216" s="228"/>
      <c r="D216" s="228"/>
      <c r="E216" s="228"/>
      <c r="F216" s="249">
        <v>3</v>
      </c>
      <c r="G216" s="287"/>
      <c r="H216" s="351" t="s">
        <v>589</v>
      </c>
      <c r="I216" s="351"/>
      <c r="J216" s="351"/>
      <c r="K216" s="293"/>
    </row>
    <row r="217" spans="2:11" s="1" customFormat="1" ht="15" customHeight="1">
      <c r="B217" s="292"/>
      <c r="C217" s="228"/>
      <c r="D217" s="228"/>
      <c r="E217" s="228"/>
      <c r="F217" s="249">
        <v>4</v>
      </c>
      <c r="G217" s="287"/>
      <c r="H217" s="351" t="s">
        <v>590</v>
      </c>
      <c r="I217" s="351"/>
      <c r="J217" s="351"/>
      <c r="K217" s="293"/>
    </row>
    <row r="218" spans="2:11" s="1" customFormat="1" ht="12.75" customHeight="1">
      <c r="B218" s="294"/>
      <c r="C218" s="295"/>
      <c r="D218" s="295"/>
      <c r="E218" s="295"/>
      <c r="F218" s="295"/>
      <c r="G218" s="295"/>
      <c r="H218" s="295"/>
      <c r="I218" s="295"/>
      <c r="J218" s="295"/>
      <c r="K218" s="296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SO-101 - Cesta HC1 v k.ú....</vt:lpstr>
      <vt:lpstr>VON - Vedlejší a ostatní ...</vt:lpstr>
      <vt:lpstr>Pokyny pro vyplnění</vt:lpstr>
      <vt:lpstr>'Rekapitulace stavby'!Názvy_tisku</vt:lpstr>
      <vt:lpstr>'SO-101 - Cesta HC1 v k.ú....'!Názvy_tisku</vt:lpstr>
      <vt:lpstr>'VON - Vedlejší a ostatní ...'!Názvy_tisku</vt:lpstr>
      <vt:lpstr>'Pokyny pro vyplnění'!Oblast_tisku</vt:lpstr>
      <vt:lpstr>'Rekapitulace stavby'!Oblast_tisku</vt:lpstr>
      <vt:lpstr>'SO-101 - Cesta HC1 v k.ú....'!Oblast_tisku</vt:lpstr>
      <vt:lpstr>'VON - Vedlejší a ostatní 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Požárová</dc:creator>
  <cp:lastModifiedBy>petra</cp:lastModifiedBy>
  <dcterms:created xsi:type="dcterms:W3CDTF">2021-02-03T12:28:21Z</dcterms:created>
  <dcterms:modified xsi:type="dcterms:W3CDTF">2021-02-03T12:29:57Z</dcterms:modified>
</cp:coreProperties>
</file>